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otering\"/>
    </mc:Choice>
  </mc:AlternateContent>
  <bookViews>
    <workbookView xWindow="270" yWindow="750" windowWidth="11280" windowHeight="5715" activeTab="3"/>
  </bookViews>
  <sheets>
    <sheet name="skabelon" sheetId="1" r:id="rId1"/>
    <sheet name="diff." sheetId="2" r:id="rId2"/>
    <sheet name="grundpriser" sheetId="5" r:id="rId3"/>
    <sheet name="notering" sheetId="4" r:id="rId4"/>
    <sheet name="kort notering" sheetId="8" r:id="rId5"/>
  </sheets>
  <definedNames>
    <definedName name="_xlnm.Print_Area" localSheetId="4">'kort notering'!$A$1:$R$115</definedName>
    <definedName name="_xlnm.Print_Area" localSheetId="3">notering!$A$1:$R$131</definedName>
  </definedNames>
  <calcPr calcId="162913"/>
</workbook>
</file>

<file path=xl/calcChain.xml><?xml version="1.0" encoding="utf-8"?>
<calcChain xmlns="http://schemas.openxmlformats.org/spreadsheetml/2006/main">
  <c r="AA96" i="4" l="1"/>
  <c r="AB96" i="4" s="1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B80" i="4" s="1"/>
  <c r="AA79" i="4"/>
  <c r="AB79" i="4" s="1"/>
  <c r="AA78" i="4"/>
  <c r="AB78" i="4" s="1"/>
  <c r="AA77" i="4"/>
  <c r="AA76" i="4"/>
  <c r="AA75" i="4"/>
  <c r="AA74" i="4"/>
  <c r="AA73" i="4"/>
  <c r="AA72" i="4"/>
  <c r="AA71" i="4"/>
  <c r="AA70" i="4"/>
  <c r="AA64" i="4"/>
  <c r="AA63" i="4"/>
  <c r="AA62" i="4"/>
  <c r="AA61" i="4"/>
  <c r="AA60" i="4"/>
  <c r="AA59" i="4"/>
  <c r="AA58" i="4"/>
  <c r="AA57" i="4"/>
  <c r="AA56" i="4"/>
  <c r="AB56" i="4" s="1"/>
  <c r="AA55" i="4"/>
  <c r="AB55" i="4" s="1"/>
  <c r="AA54" i="4"/>
  <c r="AB54" i="4" s="1"/>
  <c r="AA53" i="4"/>
  <c r="AB53" i="4" s="1"/>
  <c r="AA52" i="4"/>
  <c r="AB52" i="4" s="1"/>
  <c r="AA51" i="4"/>
  <c r="AB51" i="4" s="1"/>
  <c r="AA50" i="4"/>
  <c r="AB50" i="4" s="1"/>
  <c r="AA49" i="4"/>
  <c r="AB49" i="4" s="1"/>
  <c r="AA48" i="4"/>
  <c r="AA47" i="4"/>
  <c r="AA46" i="4"/>
  <c r="AA45" i="4"/>
  <c r="AA44" i="4"/>
  <c r="AA43" i="4"/>
  <c r="AA42" i="4"/>
  <c r="AA41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77" i="4"/>
  <c r="AB76" i="4"/>
  <c r="AB75" i="4"/>
  <c r="AB74" i="4"/>
  <c r="AB73" i="4"/>
  <c r="AB72" i="4"/>
  <c r="AB71" i="4"/>
  <c r="AB70" i="4"/>
  <c r="AB64" i="4"/>
  <c r="AB63" i="4"/>
  <c r="AB62" i="4"/>
  <c r="AB61" i="4"/>
  <c r="AB60" i="4"/>
  <c r="AB59" i="4"/>
  <c r="AB58" i="4"/>
  <c r="AB57" i="4"/>
  <c r="AB48" i="4"/>
  <c r="AB47" i="4"/>
  <c r="AB46" i="4"/>
  <c r="AB45" i="4"/>
  <c r="AB44" i="4"/>
  <c r="AB43" i="4"/>
  <c r="AB42" i="4"/>
  <c r="AB41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A28" i="4"/>
  <c r="AA27" i="4"/>
  <c r="AA38" i="4"/>
  <c r="AA37" i="4"/>
  <c r="AA36" i="4"/>
  <c r="AA35" i="4"/>
  <c r="AA34" i="4"/>
  <c r="AA33" i="4"/>
  <c r="AA32" i="4"/>
  <c r="AA31" i="4"/>
  <c r="AA30" i="4"/>
  <c r="AA29" i="4"/>
  <c r="AA24" i="4"/>
  <c r="AA23" i="4"/>
  <c r="AA22" i="4"/>
  <c r="AA21" i="4"/>
  <c r="AA20" i="4"/>
  <c r="AA19" i="4"/>
  <c r="AA18" i="4"/>
  <c r="AA17" i="4"/>
  <c r="AA16" i="4"/>
  <c r="AA15" i="4"/>
  <c r="AA14" i="4"/>
  <c r="V28" i="4"/>
  <c r="V27" i="4"/>
  <c r="AA13" i="4"/>
  <c r="Y17" i="4"/>
  <c r="Y16" i="4"/>
  <c r="Y15" i="4"/>
  <c r="V18" i="4"/>
  <c r="V17" i="4"/>
  <c r="V16" i="4"/>
  <c r="V15" i="4"/>
  <c r="V14" i="4"/>
  <c r="V13" i="4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P40" i="2"/>
  <c r="O40" i="2"/>
  <c r="N40" i="2"/>
  <c r="M40" i="2"/>
  <c r="L40" i="2"/>
  <c r="K40" i="2"/>
  <c r="J40" i="2"/>
  <c r="P39" i="2"/>
  <c r="O39" i="2"/>
  <c r="N39" i="2"/>
  <c r="M39" i="2"/>
  <c r="L39" i="2"/>
  <c r="K39" i="2"/>
  <c r="J39" i="2"/>
  <c r="P38" i="2"/>
  <c r="O38" i="2"/>
  <c r="N38" i="2"/>
  <c r="M38" i="2"/>
  <c r="L38" i="2"/>
  <c r="K38" i="2"/>
  <c r="J38" i="2"/>
  <c r="P37" i="2"/>
  <c r="O37" i="2"/>
  <c r="N37" i="2"/>
  <c r="M37" i="2"/>
  <c r="L37" i="2"/>
  <c r="K37" i="2"/>
  <c r="J37" i="2"/>
  <c r="P36" i="2"/>
  <c r="O36" i="2"/>
  <c r="N36" i="2"/>
  <c r="M36" i="2"/>
  <c r="L36" i="2"/>
  <c r="K36" i="2"/>
  <c r="J36" i="2"/>
  <c r="P35" i="2"/>
  <c r="O35" i="2"/>
  <c r="N35" i="2"/>
  <c r="M35" i="2"/>
  <c r="L35" i="2"/>
  <c r="K35" i="2"/>
  <c r="J35" i="2"/>
  <c r="P34" i="2"/>
  <c r="O34" i="2"/>
  <c r="N34" i="2"/>
  <c r="M34" i="2"/>
  <c r="L34" i="2"/>
  <c r="K34" i="2"/>
  <c r="J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P24" i="2"/>
  <c r="O24" i="2"/>
  <c r="N24" i="2"/>
  <c r="M24" i="2"/>
  <c r="L24" i="2"/>
  <c r="K24" i="2"/>
  <c r="J24" i="2"/>
  <c r="P23" i="2"/>
  <c r="O23" i="2"/>
  <c r="N23" i="2"/>
  <c r="M23" i="2"/>
  <c r="L23" i="2"/>
  <c r="K23" i="2"/>
  <c r="J23" i="2"/>
  <c r="P22" i="2"/>
  <c r="O22" i="2"/>
  <c r="N22" i="2"/>
  <c r="M22" i="2"/>
  <c r="L22" i="2"/>
  <c r="K22" i="2"/>
  <c r="J22" i="2"/>
  <c r="P21" i="2"/>
  <c r="O21" i="2"/>
  <c r="N21" i="2"/>
  <c r="M21" i="2"/>
  <c r="L21" i="2"/>
  <c r="K21" i="2"/>
  <c r="J21" i="2"/>
  <c r="P20" i="2"/>
  <c r="O20" i="2"/>
  <c r="N20" i="2"/>
  <c r="M20" i="2"/>
  <c r="L20" i="2"/>
  <c r="K20" i="2"/>
  <c r="J20" i="2"/>
  <c r="P19" i="2"/>
  <c r="O19" i="2"/>
  <c r="N19" i="2"/>
  <c r="M19" i="2"/>
  <c r="L19" i="2"/>
  <c r="K19" i="2"/>
  <c r="J19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C13" i="4" s="1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Q28" i="4" l="1"/>
  <c r="Q29" i="4"/>
  <c r="Q30" i="4"/>
  <c r="Q31" i="4"/>
  <c r="Q32" i="4"/>
  <c r="Q33" i="4"/>
  <c r="Q34" i="4"/>
  <c r="Q35" i="4"/>
  <c r="Q36" i="4"/>
  <c r="Q37" i="4"/>
  <c r="Q38" i="4"/>
  <c r="Q96" i="4" l="1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38" i="4"/>
  <c r="O37" i="4"/>
  <c r="O36" i="4"/>
  <c r="O35" i="4"/>
  <c r="O34" i="4"/>
  <c r="O33" i="4"/>
  <c r="O32" i="4"/>
  <c r="O31" i="4"/>
  <c r="O30" i="4"/>
  <c r="O29" i="4"/>
  <c r="O28" i="4"/>
  <c r="O27" i="4"/>
  <c r="Q24" i="4" l="1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T13" i="4" l="1"/>
  <c r="T96" i="4"/>
  <c r="V96" i="4" s="1"/>
  <c r="T17" i="4"/>
  <c r="T19" i="4"/>
  <c r="V19" i="4" s="1"/>
  <c r="T21" i="4"/>
  <c r="V21" i="4" s="1"/>
  <c r="T23" i="4"/>
  <c r="V23" i="4" s="1"/>
  <c r="T15" i="4"/>
  <c r="T14" i="4"/>
  <c r="T16" i="4"/>
  <c r="T20" i="4"/>
  <c r="V20" i="4" s="1"/>
  <c r="T22" i="4"/>
  <c r="V22" i="4" s="1"/>
  <c r="T24" i="4"/>
  <c r="V24" i="4" s="1"/>
  <c r="T18" i="4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V57" i="8"/>
  <c r="V55" i="8"/>
  <c r="V54" i="8"/>
  <c r="V53" i="8"/>
  <c r="V52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V27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Y14" i="4" l="1"/>
  <c r="Y13" i="4"/>
  <c r="Y96" i="4"/>
  <c r="Y18" i="4"/>
  <c r="Y24" i="4"/>
  <c r="Y22" i="4"/>
  <c r="Y20" i="4"/>
  <c r="Y23" i="4"/>
  <c r="Y21" i="4"/>
  <c r="Y19" i="4"/>
  <c r="T45" i="8"/>
  <c r="V45" i="8" s="1"/>
  <c r="T39" i="8"/>
  <c r="V39" i="8" s="1"/>
  <c r="T43" i="8"/>
  <c r="V43" i="8" s="1"/>
  <c r="T47" i="8"/>
  <c r="V47" i="8" s="1"/>
  <c r="T46" i="8"/>
  <c r="V46" i="8" s="1"/>
  <c r="T51" i="8"/>
  <c r="V51" i="8" s="1"/>
  <c r="T36" i="8"/>
  <c r="V36" i="8" s="1"/>
  <c r="T29" i="8"/>
  <c r="V29" i="8" s="1"/>
  <c r="T64" i="8"/>
  <c r="V64" i="8" s="1"/>
  <c r="T67" i="8"/>
  <c r="V67" i="8" s="1"/>
  <c r="T68" i="8"/>
  <c r="V68" i="8" s="1"/>
  <c r="T72" i="8"/>
  <c r="V72" i="8" s="1"/>
  <c r="T74" i="8"/>
  <c r="V74" i="8" s="1"/>
  <c r="T77" i="8"/>
  <c r="V77" i="8" s="1"/>
  <c r="T35" i="8"/>
  <c r="V35" i="8" s="1"/>
  <c r="T33" i="8"/>
  <c r="V33" i="8" s="1"/>
  <c r="T41" i="8"/>
  <c r="V41" i="8" s="1"/>
  <c r="T31" i="8"/>
  <c r="V31" i="8" s="1"/>
  <c r="T18" i="8"/>
  <c r="V18" i="8" s="1"/>
  <c r="T78" i="8"/>
  <c r="V78" i="8" s="1"/>
  <c r="T14" i="8"/>
  <c r="V14" i="8" s="1"/>
  <c r="T16" i="8"/>
  <c r="V16" i="8" s="1"/>
  <c r="T66" i="8"/>
  <c r="V66" i="8" s="1"/>
  <c r="T76" i="8"/>
  <c r="V76" i="8" s="1"/>
  <c r="T20" i="8"/>
  <c r="V20" i="8" s="1"/>
  <c r="T12" i="8"/>
  <c r="V12" i="8" s="1"/>
  <c r="T22" i="8"/>
  <c r="V22" i="8" s="1"/>
  <c r="T70" i="8"/>
  <c r="V70" i="8" s="1"/>
  <c r="T80" i="8"/>
  <c r="V80" i="8" s="1"/>
  <c r="T37" i="8"/>
  <c r="V37" i="8" s="1"/>
  <c r="T49" i="8"/>
  <c r="V49" i="8" s="1"/>
  <c r="T60" i="8"/>
  <c r="V60" i="8" s="1"/>
  <c r="T62" i="8"/>
  <c r="V62" i="8" s="1"/>
  <c r="T28" i="8"/>
  <c r="V28" i="8" s="1"/>
  <c r="T30" i="8"/>
  <c r="V30" i="8" s="1"/>
  <c r="T32" i="8"/>
  <c r="V32" i="8" s="1"/>
  <c r="T34" i="8"/>
  <c r="V34" i="8" s="1"/>
  <c r="T38" i="8"/>
  <c r="V38" i="8" s="1"/>
  <c r="T40" i="8"/>
  <c r="V40" i="8" s="1"/>
  <c r="T44" i="8"/>
  <c r="V44" i="8" s="1"/>
  <c r="T48" i="8"/>
  <c r="V48" i="8" s="1"/>
  <c r="T50" i="8"/>
  <c r="V50" i="8" s="1"/>
  <c r="T59" i="8"/>
  <c r="V59" i="8" s="1"/>
  <c r="T61" i="8"/>
  <c r="V61" i="8" s="1"/>
  <c r="T65" i="8"/>
  <c r="V65" i="8" s="1"/>
  <c r="T71" i="8"/>
  <c r="V71" i="8" s="1"/>
  <c r="T75" i="8"/>
  <c r="V75" i="8" s="1"/>
  <c r="T81" i="8"/>
  <c r="V81" i="8" s="1"/>
  <c r="T42" i="8"/>
  <c r="V42" i="8" s="1"/>
  <c r="T69" i="8"/>
  <c r="V69" i="8" s="1"/>
  <c r="T79" i="8"/>
  <c r="V79" i="8" s="1"/>
  <c r="T11" i="8"/>
  <c r="V11" i="8" s="1"/>
  <c r="T13" i="8"/>
  <c r="V13" i="8" s="1"/>
  <c r="T15" i="8"/>
  <c r="V15" i="8" s="1"/>
  <c r="T17" i="8"/>
  <c r="V17" i="8" s="1"/>
  <c r="T58" i="8"/>
  <c r="V58" i="8" s="1"/>
  <c r="T19" i="8"/>
  <c r="V19" i="8" s="1"/>
  <c r="T21" i="8"/>
  <c r="V21" i="8" s="1"/>
  <c r="T25" i="8"/>
  <c r="V25" i="8" s="1"/>
  <c r="T63" i="8"/>
  <c r="V63" i="8" s="1"/>
  <c r="T73" i="8"/>
  <c r="V73" i="8" s="1"/>
  <c r="C41" i="4" l="1"/>
  <c r="D41" i="4"/>
  <c r="E41" i="4"/>
  <c r="F41" i="4"/>
  <c r="G41" i="4"/>
  <c r="H41" i="4"/>
  <c r="I41" i="4"/>
  <c r="J41" i="4"/>
  <c r="K41" i="4"/>
  <c r="L41" i="4"/>
  <c r="M41" i="4"/>
  <c r="N41" i="4"/>
  <c r="P41" i="4"/>
  <c r="Q41" i="4"/>
  <c r="C42" i="4"/>
  <c r="D42" i="4"/>
  <c r="E42" i="4"/>
  <c r="F42" i="4"/>
  <c r="G42" i="4"/>
  <c r="H42" i="4"/>
  <c r="I42" i="4"/>
  <c r="J42" i="4"/>
  <c r="K42" i="4"/>
  <c r="L42" i="4"/>
  <c r="M42" i="4"/>
  <c r="N42" i="4"/>
  <c r="P42" i="4"/>
  <c r="Q42" i="4"/>
  <c r="C43" i="4"/>
  <c r="D43" i="4"/>
  <c r="E43" i="4"/>
  <c r="F43" i="4"/>
  <c r="G43" i="4"/>
  <c r="H43" i="4"/>
  <c r="I43" i="4"/>
  <c r="J43" i="4"/>
  <c r="K43" i="4"/>
  <c r="L43" i="4"/>
  <c r="M43" i="4"/>
  <c r="N43" i="4"/>
  <c r="P43" i="4"/>
  <c r="Q43" i="4"/>
  <c r="C44" i="4"/>
  <c r="D44" i="4"/>
  <c r="E44" i="4"/>
  <c r="F44" i="4"/>
  <c r="G44" i="4"/>
  <c r="H44" i="4"/>
  <c r="I44" i="4"/>
  <c r="J44" i="4"/>
  <c r="K44" i="4"/>
  <c r="L44" i="4"/>
  <c r="M44" i="4"/>
  <c r="N44" i="4"/>
  <c r="P44" i="4"/>
  <c r="Q44" i="4"/>
  <c r="C45" i="4"/>
  <c r="D45" i="4"/>
  <c r="E45" i="4"/>
  <c r="F45" i="4"/>
  <c r="G45" i="4"/>
  <c r="H45" i="4"/>
  <c r="I45" i="4"/>
  <c r="J45" i="4"/>
  <c r="K45" i="4"/>
  <c r="L45" i="4"/>
  <c r="M45" i="4"/>
  <c r="N45" i="4"/>
  <c r="P45" i="4"/>
  <c r="Q45" i="4"/>
  <c r="C46" i="4"/>
  <c r="D46" i="4"/>
  <c r="E46" i="4"/>
  <c r="F46" i="4"/>
  <c r="G46" i="4"/>
  <c r="H46" i="4"/>
  <c r="I46" i="4"/>
  <c r="J46" i="4"/>
  <c r="K46" i="4"/>
  <c r="L46" i="4"/>
  <c r="M46" i="4"/>
  <c r="N46" i="4"/>
  <c r="P46" i="4"/>
  <c r="Q46" i="4"/>
  <c r="C47" i="4"/>
  <c r="D47" i="4"/>
  <c r="E47" i="4"/>
  <c r="F47" i="4"/>
  <c r="G47" i="4"/>
  <c r="H47" i="4"/>
  <c r="I47" i="4"/>
  <c r="J47" i="4"/>
  <c r="K47" i="4"/>
  <c r="L47" i="4"/>
  <c r="M47" i="4"/>
  <c r="N47" i="4"/>
  <c r="P47" i="4"/>
  <c r="Q47" i="4"/>
  <c r="C48" i="4"/>
  <c r="D48" i="4"/>
  <c r="E48" i="4"/>
  <c r="F48" i="4"/>
  <c r="G48" i="4"/>
  <c r="H48" i="4"/>
  <c r="I48" i="4"/>
  <c r="J48" i="4"/>
  <c r="K48" i="4"/>
  <c r="L48" i="4"/>
  <c r="M48" i="4"/>
  <c r="N48" i="4"/>
  <c r="P48" i="4"/>
  <c r="Q48" i="4"/>
  <c r="C49" i="4"/>
  <c r="D49" i="4"/>
  <c r="E49" i="4"/>
  <c r="F49" i="4"/>
  <c r="G49" i="4"/>
  <c r="H49" i="4"/>
  <c r="I49" i="4"/>
  <c r="J49" i="4"/>
  <c r="K49" i="4"/>
  <c r="L49" i="4"/>
  <c r="M49" i="4"/>
  <c r="N49" i="4"/>
  <c r="P49" i="4"/>
  <c r="Q49" i="4"/>
  <c r="C50" i="4"/>
  <c r="D50" i="4"/>
  <c r="E50" i="4"/>
  <c r="F50" i="4"/>
  <c r="G50" i="4"/>
  <c r="H50" i="4"/>
  <c r="I50" i="4"/>
  <c r="J50" i="4"/>
  <c r="K50" i="4"/>
  <c r="L50" i="4"/>
  <c r="M50" i="4"/>
  <c r="N50" i="4"/>
  <c r="P50" i="4"/>
  <c r="Q50" i="4"/>
  <c r="C51" i="4"/>
  <c r="D51" i="4"/>
  <c r="E51" i="4"/>
  <c r="F51" i="4"/>
  <c r="G51" i="4"/>
  <c r="H51" i="4"/>
  <c r="I51" i="4"/>
  <c r="J51" i="4"/>
  <c r="K51" i="4"/>
  <c r="L51" i="4"/>
  <c r="M51" i="4"/>
  <c r="N51" i="4"/>
  <c r="P51" i="4"/>
  <c r="Q51" i="4"/>
  <c r="C52" i="4"/>
  <c r="D52" i="4"/>
  <c r="E52" i="4"/>
  <c r="F52" i="4"/>
  <c r="G52" i="4"/>
  <c r="H52" i="4"/>
  <c r="I52" i="4"/>
  <c r="J52" i="4"/>
  <c r="K52" i="4"/>
  <c r="L52" i="4"/>
  <c r="M52" i="4"/>
  <c r="N52" i="4"/>
  <c r="P52" i="4"/>
  <c r="Q52" i="4"/>
  <c r="C53" i="4"/>
  <c r="D53" i="4"/>
  <c r="E53" i="4"/>
  <c r="F53" i="4"/>
  <c r="G53" i="4"/>
  <c r="H53" i="4"/>
  <c r="I53" i="4"/>
  <c r="J53" i="4"/>
  <c r="K53" i="4"/>
  <c r="L53" i="4"/>
  <c r="M53" i="4"/>
  <c r="N53" i="4"/>
  <c r="P53" i="4"/>
  <c r="Q53" i="4"/>
  <c r="C54" i="4"/>
  <c r="D54" i="4"/>
  <c r="E54" i="4"/>
  <c r="F54" i="4"/>
  <c r="G54" i="4"/>
  <c r="H54" i="4"/>
  <c r="I54" i="4"/>
  <c r="J54" i="4"/>
  <c r="K54" i="4"/>
  <c r="L54" i="4"/>
  <c r="M54" i="4"/>
  <c r="N54" i="4"/>
  <c r="P54" i="4"/>
  <c r="Q54" i="4"/>
  <c r="C55" i="4"/>
  <c r="D55" i="4"/>
  <c r="E55" i="4"/>
  <c r="F55" i="4"/>
  <c r="G55" i="4"/>
  <c r="H55" i="4"/>
  <c r="I55" i="4"/>
  <c r="J55" i="4"/>
  <c r="K55" i="4"/>
  <c r="L55" i="4"/>
  <c r="M55" i="4"/>
  <c r="N55" i="4"/>
  <c r="P55" i="4"/>
  <c r="Q55" i="4"/>
  <c r="C56" i="4"/>
  <c r="D56" i="4"/>
  <c r="E56" i="4"/>
  <c r="F56" i="4"/>
  <c r="G56" i="4"/>
  <c r="H56" i="4"/>
  <c r="I56" i="4"/>
  <c r="J56" i="4"/>
  <c r="K56" i="4"/>
  <c r="L56" i="4"/>
  <c r="M56" i="4"/>
  <c r="N56" i="4"/>
  <c r="P56" i="4"/>
  <c r="Q56" i="4"/>
  <c r="C57" i="4"/>
  <c r="D57" i="4"/>
  <c r="E57" i="4"/>
  <c r="F57" i="4"/>
  <c r="G57" i="4"/>
  <c r="H57" i="4"/>
  <c r="I57" i="4"/>
  <c r="J57" i="4"/>
  <c r="K57" i="4"/>
  <c r="L57" i="4"/>
  <c r="M57" i="4"/>
  <c r="N57" i="4"/>
  <c r="P57" i="4"/>
  <c r="Q57" i="4"/>
  <c r="C58" i="4"/>
  <c r="D58" i="4"/>
  <c r="E58" i="4"/>
  <c r="F58" i="4"/>
  <c r="G58" i="4"/>
  <c r="H58" i="4"/>
  <c r="I58" i="4"/>
  <c r="J58" i="4"/>
  <c r="K58" i="4"/>
  <c r="L58" i="4"/>
  <c r="M58" i="4"/>
  <c r="N58" i="4"/>
  <c r="P58" i="4"/>
  <c r="Q58" i="4"/>
  <c r="C59" i="4"/>
  <c r="D59" i="4"/>
  <c r="E59" i="4"/>
  <c r="F59" i="4"/>
  <c r="G59" i="4"/>
  <c r="H59" i="4"/>
  <c r="I59" i="4"/>
  <c r="J59" i="4"/>
  <c r="K59" i="4"/>
  <c r="L59" i="4"/>
  <c r="M59" i="4"/>
  <c r="N59" i="4"/>
  <c r="P59" i="4"/>
  <c r="Q59" i="4"/>
  <c r="C60" i="4"/>
  <c r="D60" i="4"/>
  <c r="E60" i="4"/>
  <c r="F60" i="4"/>
  <c r="G60" i="4"/>
  <c r="H60" i="4"/>
  <c r="I60" i="4"/>
  <c r="J60" i="4"/>
  <c r="K60" i="4"/>
  <c r="L60" i="4"/>
  <c r="M60" i="4"/>
  <c r="N60" i="4"/>
  <c r="P60" i="4"/>
  <c r="Q60" i="4"/>
  <c r="C61" i="4"/>
  <c r="D61" i="4"/>
  <c r="E61" i="4"/>
  <c r="F61" i="4"/>
  <c r="G61" i="4"/>
  <c r="H61" i="4"/>
  <c r="I61" i="4"/>
  <c r="J61" i="4"/>
  <c r="K61" i="4"/>
  <c r="L61" i="4"/>
  <c r="M61" i="4"/>
  <c r="N61" i="4"/>
  <c r="P61" i="4"/>
  <c r="Q61" i="4"/>
  <c r="C62" i="4"/>
  <c r="D62" i="4"/>
  <c r="E62" i="4"/>
  <c r="F62" i="4"/>
  <c r="G62" i="4"/>
  <c r="H62" i="4"/>
  <c r="I62" i="4"/>
  <c r="J62" i="4"/>
  <c r="K62" i="4"/>
  <c r="L62" i="4"/>
  <c r="M62" i="4"/>
  <c r="N62" i="4"/>
  <c r="P62" i="4"/>
  <c r="Q62" i="4"/>
  <c r="C63" i="4"/>
  <c r="D63" i="4"/>
  <c r="E63" i="4"/>
  <c r="F63" i="4"/>
  <c r="G63" i="4"/>
  <c r="H63" i="4"/>
  <c r="I63" i="4"/>
  <c r="J63" i="4"/>
  <c r="K63" i="4"/>
  <c r="L63" i="4"/>
  <c r="M63" i="4"/>
  <c r="N63" i="4"/>
  <c r="P63" i="4"/>
  <c r="Q63" i="4"/>
  <c r="C64" i="4"/>
  <c r="D64" i="4"/>
  <c r="E64" i="4"/>
  <c r="F64" i="4"/>
  <c r="G64" i="4"/>
  <c r="H64" i="4"/>
  <c r="I64" i="4"/>
  <c r="J64" i="4"/>
  <c r="K64" i="4"/>
  <c r="L64" i="4"/>
  <c r="M64" i="4"/>
  <c r="N64" i="4"/>
  <c r="P64" i="4"/>
  <c r="Q64" i="4"/>
  <c r="C27" i="4"/>
  <c r="D27" i="4"/>
  <c r="E27" i="4"/>
  <c r="F27" i="4"/>
  <c r="G27" i="4"/>
  <c r="H27" i="4"/>
  <c r="I27" i="4"/>
  <c r="J27" i="4"/>
  <c r="K27" i="4"/>
  <c r="L27" i="4"/>
  <c r="M27" i="4"/>
  <c r="N27" i="4"/>
  <c r="P27" i="4"/>
  <c r="Q27" i="4"/>
  <c r="C28" i="4"/>
  <c r="D28" i="4"/>
  <c r="E28" i="4"/>
  <c r="F28" i="4"/>
  <c r="G28" i="4"/>
  <c r="H28" i="4"/>
  <c r="I28" i="4"/>
  <c r="J28" i="4"/>
  <c r="K28" i="4"/>
  <c r="L28" i="4"/>
  <c r="M28" i="4"/>
  <c r="N28" i="4"/>
  <c r="P28" i="4"/>
  <c r="C29" i="4"/>
  <c r="D29" i="4"/>
  <c r="E29" i="4"/>
  <c r="F29" i="4"/>
  <c r="G29" i="4"/>
  <c r="H29" i="4"/>
  <c r="I29" i="4"/>
  <c r="J29" i="4"/>
  <c r="K29" i="4"/>
  <c r="L29" i="4"/>
  <c r="M29" i="4"/>
  <c r="N29" i="4"/>
  <c r="P29" i="4"/>
  <c r="C30" i="4"/>
  <c r="D30" i="4"/>
  <c r="E30" i="4"/>
  <c r="F30" i="4"/>
  <c r="G30" i="4"/>
  <c r="H30" i="4"/>
  <c r="I30" i="4"/>
  <c r="J30" i="4"/>
  <c r="K30" i="4"/>
  <c r="L30" i="4"/>
  <c r="M30" i="4"/>
  <c r="N30" i="4"/>
  <c r="P30" i="4"/>
  <c r="C31" i="4"/>
  <c r="D31" i="4"/>
  <c r="E31" i="4"/>
  <c r="F31" i="4"/>
  <c r="G31" i="4"/>
  <c r="H31" i="4"/>
  <c r="I31" i="4"/>
  <c r="J31" i="4"/>
  <c r="K31" i="4"/>
  <c r="L31" i="4"/>
  <c r="M31" i="4"/>
  <c r="N31" i="4"/>
  <c r="P31" i="4"/>
  <c r="C32" i="4"/>
  <c r="D32" i="4"/>
  <c r="E32" i="4"/>
  <c r="F32" i="4"/>
  <c r="G32" i="4"/>
  <c r="H32" i="4"/>
  <c r="I32" i="4"/>
  <c r="J32" i="4"/>
  <c r="K32" i="4"/>
  <c r="L32" i="4"/>
  <c r="M32" i="4"/>
  <c r="N32" i="4"/>
  <c r="P32" i="4"/>
  <c r="C33" i="4"/>
  <c r="D33" i="4"/>
  <c r="E33" i="4"/>
  <c r="F33" i="4"/>
  <c r="G33" i="4"/>
  <c r="H33" i="4"/>
  <c r="I33" i="4"/>
  <c r="J33" i="4"/>
  <c r="K33" i="4"/>
  <c r="L33" i="4"/>
  <c r="M33" i="4"/>
  <c r="N33" i="4"/>
  <c r="P33" i="4"/>
  <c r="C34" i="4"/>
  <c r="D34" i="4"/>
  <c r="E34" i="4"/>
  <c r="F34" i="4"/>
  <c r="G34" i="4"/>
  <c r="H34" i="4"/>
  <c r="I34" i="4"/>
  <c r="J34" i="4"/>
  <c r="K34" i="4"/>
  <c r="L34" i="4"/>
  <c r="M34" i="4"/>
  <c r="N34" i="4"/>
  <c r="P34" i="4"/>
  <c r="C35" i="4"/>
  <c r="D35" i="4"/>
  <c r="E35" i="4"/>
  <c r="F35" i="4"/>
  <c r="G35" i="4"/>
  <c r="H35" i="4"/>
  <c r="I35" i="4"/>
  <c r="J35" i="4"/>
  <c r="K35" i="4"/>
  <c r="L35" i="4"/>
  <c r="M35" i="4"/>
  <c r="N35" i="4"/>
  <c r="P35" i="4"/>
  <c r="C36" i="4"/>
  <c r="D36" i="4"/>
  <c r="E36" i="4"/>
  <c r="F36" i="4"/>
  <c r="G36" i="4"/>
  <c r="H36" i="4"/>
  <c r="I36" i="4"/>
  <c r="J36" i="4"/>
  <c r="K36" i="4"/>
  <c r="L36" i="4"/>
  <c r="M36" i="4"/>
  <c r="N36" i="4"/>
  <c r="P36" i="4"/>
  <c r="C37" i="4"/>
  <c r="D37" i="4"/>
  <c r="E37" i="4"/>
  <c r="F37" i="4"/>
  <c r="G37" i="4"/>
  <c r="H37" i="4"/>
  <c r="I37" i="4"/>
  <c r="J37" i="4"/>
  <c r="K37" i="4"/>
  <c r="L37" i="4"/>
  <c r="M37" i="4"/>
  <c r="N37" i="4"/>
  <c r="P37" i="4"/>
  <c r="C38" i="4"/>
  <c r="D38" i="4"/>
  <c r="E38" i="4"/>
  <c r="F38" i="4"/>
  <c r="G38" i="4"/>
  <c r="H38" i="4"/>
  <c r="I38" i="4"/>
  <c r="J38" i="4"/>
  <c r="K38" i="4"/>
  <c r="L38" i="4"/>
  <c r="M38" i="4"/>
  <c r="N38" i="4"/>
  <c r="P38" i="4"/>
  <c r="T64" i="4" l="1"/>
  <c r="V64" i="4" s="1"/>
  <c r="T27" i="4"/>
  <c r="C70" i="4"/>
  <c r="D70" i="4"/>
  <c r="E70" i="4"/>
  <c r="F70" i="4"/>
  <c r="G70" i="4"/>
  <c r="H70" i="4"/>
  <c r="I70" i="4"/>
  <c r="J70" i="4"/>
  <c r="K70" i="4"/>
  <c r="L70" i="4"/>
  <c r="M70" i="4"/>
  <c r="N70" i="4"/>
  <c r="P70" i="4"/>
  <c r="Q70" i="4"/>
  <c r="C71" i="4"/>
  <c r="D71" i="4"/>
  <c r="E71" i="4"/>
  <c r="F71" i="4"/>
  <c r="G71" i="4"/>
  <c r="H71" i="4"/>
  <c r="I71" i="4"/>
  <c r="J71" i="4"/>
  <c r="K71" i="4"/>
  <c r="L71" i="4"/>
  <c r="M71" i="4"/>
  <c r="N71" i="4"/>
  <c r="P71" i="4"/>
  <c r="Q71" i="4"/>
  <c r="C72" i="4"/>
  <c r="D72" i="4"/>
  <c r="E72" i="4"/>
  <c r="F72" i="4"/>
  <c r="G72" i="4"/>
  <c r="H72" i="4"/>
  <c r="I72" i="4"/>
  <c r="J72" i="4"/>
  <c r="K72" i="4"/>
  <c r="L72" i="4"/>
  <c r="M72" i="4"/>
  <c r="N72" i="4"/>
  <c r="P72" i="4"/>
  <c r="Q72" i="4"/>
  <c r="C73" i="4"/>
  <c r="D73" i="4"/>
  <c r="E73" i="4"/>
  <c r="F73" i="4"/>
  <c r="G73" i="4"/>
  <c r="H73" i="4"/>
  <c r="I73" i="4"/>
  <c r="J73" i="4"/>
  <c r="K73" i="4"/>
  <c r="L73" i="4"/>
  <c r="M73" i="4"/>
  <c r="N73" i="4"/>
  <c r="P73" i="4"/>
  <c r="Q73" i="4"/>
  <c r="C74" i="4"/>
  <c r="D74" i="4"/>
  <c r="E74" i="4"/>
  <c r="F74" i="4"/>
  <c r="G74" i="4"/>
  <c r="H74" i="4"/>
  <c r="I74" i="4"/>
  <c r="J74" i="4"/>
  <c r="K74" i="4"/>
  <c r="L74" i="4"/>
  <c r="M74" i="4"/>
  <c r="N74" i="4"/>
  <c r="P74" i="4"/>
  <c r="Q74" i="4"/>
  <c r="C75" i="4"/>
  <c r="D75" i="4"/>
  <c r="E75" i="4"/>
  <c r="F75" i="4"/>
  <c r="G75" i="4"/>
  <c r="H75" i="4"/>
  <c r="I75" i="4"/>
  <c r="J75" i="4"/>
  <c r="K75" i="4"/>
  <c r="L75" i="4"/>
  <c r="M75" i="4"/>
  <c r="N75" i="4"/>
  <c r="P75" i="4"/>
  <c r="Q75" i="4"/>
  <c r="C76" i="4"/>
  <c r="D76" i="4"/>
  <c r="E76" i="4"/>
  <c r="F76" i="4"/>
  <c r="G76" i="4"/>
  <c r="H76" i="4"/>
  <c r="I76" i="4"/>
  <c r="J76" i="4"/>
  <c r="K76" i="4"/>
  <c r="L76" i="4"/>
  <c r="M76" i="4"/>
  <c r="N76" i="4"/>
  <c r="P76" i="4"/>
  <c r="Q76" i="4"/>
  <c r="C77" i="4"/>
  <c r="D77" i="4"/>
  <c r="E77" i="4"/>
  <c r="F77" i="4"/>
  <c r="G77" i="4"/>
  <c r="H77" i="4"/>
  <c r="I77" i="4"/>
  <c r="J77" i="4"/>
  <c r="K77" i="4"/>
  <c r="L77" i="4"/>
  <c r="M77" i="4"/>
  <c r="N77" i="4"/>
  <c r="P77" i="4"/>
  <c r="Q77" i="4"/>
  <c r="C78" i="4"/>
  <c r="D78" i="4"/>
  <c r="E78" i="4"/>
  <c r="F78" i="4"/>
  <c r="G78" i="4"/>
  <c r="H78" i="4"/>
  <c r="I78" i="4"/>
  <c r="J78" i="4"/>
  <c r="K78" i="4"/>
  <c r="L78" i="4"/>
  <c r="M78" i="4"/>
  <c r="N78" i="4"/>
  <c r="P78" i="4"/>
  <c r="Q78" i="4"/>
  <c r="C79" i="4"/>
  <c r="D79" i="4"/>
  <c r="E79" i="4"/>
  <c r="F79" i="4"/>
  <c r="G79" i="4"/>
  <c r="H79" i="4"/>
  <c r="I79" i="4"/>
  <c r="J79" i="4"/>
  <c r="K79" i="4"/>
  <c r="L79" i="4"/>
  <c r="M79" i="4"/>
  <c r="N79" i="4"/>
  <c r="P79" i="4"/>
  <c r="Q79" i="4"/>
  <c r="C80" i="4"/>
  <c r="D80" i="4"/>
  <c r="E80" i="4"/>
  <c r="F80" i="4"/>
  <c r="G80" i="4"/>
  <c r="H80" i="4"/>
  <c r="I80" i="4"/>
  <c r="J80" i="4"/>
  <c r="K80" i="4"/>
  <c r="L80" i="4"/>
  <c r="M80" i="4"/>
  <c r="N80" i="4"/>
  <c r="P80" i="4"/>
  <c r="Q80" i="4"/>
  <c r="C81" i="4"/>
  <c r="D81" i="4"/>
  <c r="E81" i="4"/>
  <c r="F81" i="4"/>
  <c r="G81" i="4"/>
  <c r="H81" i="4"/>
  <c r="I81" i="4"/>
  <c r="J81" i="4"/>
  <c r="K81" i="4"/>
  <c r="L81" i="4"/>
  <c r="M81" i="4"/>
  <c r="N81" i="4"/>
  <c r="P81" i="4"/>
  <c r="Q81" i="4"/>
  <c r="C82" i="4"/>
  <c r="D82" i="4"/>
  <c r="E82" i="4"/>
  <c r="F82" i="4"/>
  <c r="G82" i="4"/>
  <c r="H82" i="4"/>
  <c r="I82" i="4"/>
  <c r="J82" i="4"/>
  <c r="K82" i="4"/>
  <c r="L82" i="4"/>
  <c r="M82" i="4"/>
  <c r="N82" i="4"/>
  <c r="P82" i="4"/>
  <c r="Q82" i="4"/>
  <c r="C83" i="4"/>
  <c r="D83" i="4"/>
  <c r="E83" i="4"/>
  <c r="F83" i="4"/>
  <c r="G83" i="4"/>
  <c r="H83" i="4"/>
  <c r="I83" i="4"/>
  <c r="J83" i="4"/>
  <c r="K83" i="4"/>
  <c r="L83" i="4"/>
  <c r="M83" i="4"/>
  <c r="N83" i="4"/>
  <c r="P83" i="4"/>
  <c r="Q83" i="4"/>
  <c r="C84" i="4"/>
  <c r="D84" i="4"/>
  <c r="E84" i="4"/>
  <c r="F84" i="4"/>
  <c r="G84" i="4"/>
  <c r="H84" i="4"/>
  <c r="I84" i="4"/>
  <c r="J84" i="4"/>
  <c r="K84" i="4"/>
  <c r="L84" i="4"/>
  <c r="M84" i="4"/>
  <c r="N84" i="4"/>
  <c r="P84" i="4"/>
  <c r="Q84" i="4"/>
  <c r="C85" i="4"/>
  <c r="D85" i="4"/>
  <c r="E85" i="4"/>
  <c r="F85" i="4"/>
  <c r="G85" i="4"/>
  <c r="H85" i="4"/>
  <c r="I85" i="4"/>
  <c r="J85" i="4"/>
  <c r="K85" i="4"/>
  <c r="L85" i="4"/>
  <c r="M85" i="4"/>
  <c r="N85" i="4"/>
  <c r="P85" i="4"/>
  <c r="Q85" i="4"/>
  <c r="C86" i="4"/>
  <c r="D86" i="4"/>
  <c r="E86" i="4"/>
  <c r="F86" i="4"/>
  <c r="G86" i="4"/>
  <c r="H86" i="4"/>
  <c r="I86" i="4"/>
  <c r="J86" i="4"/>
  <c r="K86" i="4"/>
  <c r="L86" i="4"/>
  <c r="M86" i="4"/>
  <c r="N86" i="4"/>
  <c r="P86" i="4"/>
  <c r="Q86" i="4"/>
  <c r="C87" i="4"/>
  <c r="D87" i="4"/>
  <c r="E87" i="4"/>
  <c r="F87" i="4"/>
  <c r="G87" i="4"/>
  <c r="H87" i="4"/>
  <c r="I87" i="4"/>
  <c r="J87" i="4"/>
  <c r="K87" i="4"/>
  <c r="L87" i="4"/>
  <c r="M87" i="4"/>
  <c r="N87" i="4"/>
  <c r="P87" i="4"/>
  <c r="Q87" i="4"/>
  <c r="C88" i="4"/>
  <c r="D88" i="4"/>
  <c r="E88" i="4"/>
  <c r="F88" i="4"/>
  <c r="G88" i="4"/>
  <c r="H88" i="4"/>
  <c r="I88" i="4"/>
  <c r="J88" i="4"/>
  <c r="K88" i="4"/>
  <c r="L88" i="4"/>
  <c r="M88" i="4"/>
  <c r="N88" i="4"/>
  <c r="P88" i="4"/>
  <c r="Q88" i="4"/>
  <c r="C89" i="4"/>
  <c r="D89" i="4"/>
  <c r="E89" i="4"/>
  <c r="F89" i="4"/>
  <c r="G89" i="4"/>
  <c r="H89" i="4"/>
  <c r="I89" i="4"/>
  <c r="J89" i="4"/>
  <c r="K89" i="4"/>
  <c r="L89" i="4"/>
  <c r="M89" i="4"/>
  <c r="N89" i="4"/>
  <c r="P89" i="4"/>
  <c r="Q89" i="4"/>
  <c r="C90" i="4"/>
  <c r="D90" i="4"/>
  <c r="E90" i="4"/>
  <c r="F90" i="4"/>
  <c r="G90" i="4"/>
  <c r="H90" i="4"/>
  <c r="I90" i="4"/>
  <c r="J90" i="4"/>
  <c r="K90" i="4"/>
  <c r="L90" i="4"/>
  <c r="M90" i="4"/>
  <c r="N90" i="4"/>
  <c r="P90" i="4"/>
  <c r="Q90" i="4"/>
  <c r="C91" i="4"/>
  <c r="D91" i="4"/>
  <c r="E91" i="4"/>
  <c r="F91" i="4"/>
  <c r="G91" i="4"/>
  <c r="H91" i="4"/>
  <c r="I91" i="4"/>
  <c r="J91" i="4"/>
  <c r="K91" i="4"/>
  <c r="L91" i="4"/>
  <c r="M91" i="4"/>
  <c r="N91" i="4"/>
  <c r="P91" i="4"/>
  <c r="Q91" i="4"/>
  <c r="C92" i="4"/>
  <c r="D92" i="4"/>
  <c r="E92" i="4"/>
  <c r="F92" i="4"/>
  <c r="G92" i="4"/>
  <c r="H92" i="4"/>
  <c r="I92" i="4"/>
  <c r="J92" i="4"/>
  <c r="K92" i="4"/>
  <c r="L92" i="4"/>
  <c r="M92" i="4"/>
  <c r="N92" i="4"/>
  <c r="P92" i="4"/>
  <c r="Q92" i="4"/>
  <c r="C93" i="4"/>
  <c r="D93" i="4"/>
  <c r="E93" i="4"/>
  <c r="F93" i="4"/>
  <c r="G93" i="4"/>
  <c r="H93" i="4"/>
  <c r="I93" i="4"/>
  <c r="J93" i="4"/>
  <c r="K93" i="4"/>
  <c r="L93" i="4"/>
  <c r="M93" i="4"/>
  <c r="N93" i="4"/>
  <c r="P93" i="4"/>
  <c r="Q93" i="4"/>
  <c r="Y27" i="4" l="1"/>
  <c r="T56" i="4"/>
  <c r="V56" i="4" s="1"/>
  <c r="T57" i="4"/>
  <c r="V57" i="4" s="1"/>
  <c r="T89" i="4"/>
  <c r="V89" i="4" s="1"/>
  <c r="T92" i="4"/>
  <c r="V92" i="4" s="1"/>
  <c r="T90" i="4"/>
  <c r="V90" i="4" s="1"/>
  <c r="T88" i="4"/>
  <c r="V88" i="4" s="1"/>
  <c r="T86" i="4"/>
  <c r="V86" i="4" s="1"/>
  <c r="T84" i="4"/>
  <c r="V84" i="4" s="1"/>
  <c r="T82" i="4"/>
  <c r="V82" i="4" s="1"/>
  <c r="T80" i="4"/>
  <c r="V80" i="4" s="1"/>
  <c r="T78" i="4"/>
  <c r="V78" i="4" s="1"/>
  <c r="T76" i="4"/>
  <c r="V76" i="4" s="1"/>
  <c r="T74" i="4"/>
  <c r="V74" i="4" s="1"/>
  <c r="T72" i="4"/>
  <c r="V72" i="4" s="1"/>
  <c r="T70" i="4"/>
  <c r="V70" i="4" s="1"/>
  <c r="T63" i="4"/>
  <c r="V63" i="4" s="1"/>
  <c r="T61" i="4"/>
  <c r="V61" i="4" s="1"/>
  <c r="T59" i="4"/>
  <c r="V59" i="4" s="1"/>
  <c r="T55" i="4"/>
  <c r="V55" i="4" s="1"/>
  <c r="T54" i="4"/>
  <c r="V54" i="4" s="1"/>
  <c r="T52" i="4"/>
  <c r="V52" i="4" s="1"/>
  <c r="T50" i="4"/>
  <c r="V50" i="4" s="1"/>
  <c r="T48" i="4"/>
  <c r="V48" i="4" s="1"/>
  <c r="T46" i="4"/>
  <c r="V46" i="4" s="1"/>
  <c r="T44" i="4"/>
  <c r="V44" i="4" s="1"/>
  <c r="T42" i="4"/>
  <c r="V42" i="4" s="1"/>
  <c r="T37" i="4"/>
  <c r="V37" i="4" s="1"/>
  <c r="T35" i="4"/>
  <c r="V35" i="4" s="1"/>
  <c r="T33" i="4"/>
  <c r="V33" i="4" s="1"/>
  <c r="T31" i="4"/>
  <c r="V31" i="4" s="1"/>
  <c r="T29" i="4"/>
  <c r="V29" i="4" s="1"/>
  <c r="T93" i="4"/>
  <c r="V93" i="4" s="1"/>
  <c r="T91" i="4"/>
  <c r="V91" i="4" s="1"/>
  <c r="T87" i="4"/>
  <c r="V87" i="4" s="1"/>
  <c r="T85" i="4"/>
  <c r="V85" i="4" s="1"/>
  <c r="T83" i="4"/>
  <c r="V83" i="4" s="1"/>
  <c r="T81" i="4"/>
  <c r="V81" i="4" s="1"/>
  <c r="T79" i="4"/>
  <c r="V79" i="4" s="1"/>
  <c r="T77" i="4"/>
  <c r="V77" i="4" s="1"/>
  <c r="T75" i="4"/>
  <c r="V75" i="4" s="1"/>
  <c r="T73" i="4"/>
  <c r="V73" i="4" s="1"/>
  <c r="T71" i="4"/>
  <c r="V71" i="4" s="1"/>
  <c r="T62" i="4"/>
  <c r="V62" i="4" s="1"/>
  <c r="T60" i="4"/>
  <c r="V60" i="4" s="1"/>
  <c r="T58" i="4"/>
  <c r="V58" i="4" s="1"/>
  <c r="T53" i="4"/>
  <c r="V53" i="4" s="1"/>
  <c r="T51" i="4"/>
  <c r="V51" i="4" s="1"/>
  <c r="T49" i="4"/>
  <c r="V49" i="4" s="1"/>
  <c r="T47" i="4"/>
  <c r="V47" i="4" s="1"/>
  <c r="T45" i="4"/>
  <c r="V45" i="4" s="1"/>
  <c r="T43" i="4"/>
  <c r="V43" i="4" s="1"/>
  <c r="T41" i="4"/>
  <c r="V41" i="4" s="1"/>
  <c r="T38" i="4"/>
  <c r="V38" i="4" s="1"/>
  <c r="T36" i="4"/>
  <c r="V36" i="4" s="1"/>
  <c r="T34" i="4"/>
  <c r="V34" i="4" s="1"/>
  <c r="T32" i="4"/>
  <c r="V32" i="4" s="1"/>
  <c r="T30" i="4"/>
  <c r="V30" i="4" s="1"/>
  <c r="T28" i="4"/>
  <c r="Y60" i="4" l="1"/>
  <c r="Y59" i="4"/>
  <c r="Y61" i="4"/>
  <c r="Y63" i="4"/>
  <c r="Y58" i="4"/>
  <c r="Y62" i="4"/>
  <c r="Y64" i="4"/>
  <c r="Y57" i="4"/>
  <c r="Y51" i="4"/>
  <c r="Y55" i="4"/>
  <c r="Y49" i="4"/>
  <c r="Y56" i="4"/>
  <c r="Y44" i="4"/>
  <c r="Y48" i="4"/>
  <c r="Y45" i="4"/>
  <c r="Y42" i="4"/>
  <c r="Y46" i="4"/>
  <c r="Y43" i="4"/>
  <c r="Y47" i="4"/>
  <c r="Y41" i="4"/>
  <c r="Y75" i="4"/>
  <c r="Y88" i="4"/>
  <c r="Y73" i="4"/>
  <c r="Y71" i="4"/>
  <c r="Y76" i="4"/>
  <c r="Y82" i="4"/>
  <c r="Y89" i="4"/>
  <c r="Y72" i="4"/>
  <c r="Y80" i="4"/>
  <c r="Y86" i="4"/>
  <c r="Y90" i="4"/>
  <c r="Y92" i="4"/>
  <c r="Y87" i="4"/>
  <c r="Y78" i="4"/>
  <c r="Y77" i="4"/>
  <c r="Y91" i="4"/>
  <c r="Y74" i="4"/>
  <c r="Y84" i="4"/>
  <c r="Y79" i="4"/>
  <c r="Y81" i="4"/>
  <c r="Y83" i="4"/>
  <c r="Y85" i="4"/>
  <c r="Y93" i="4"/>
  <c r="Y70" i="4"/>
  <c r="Y38" i="4"/>
  <c r="Y36" i="4"/>
  <c r="Y30" i="4"/>
  <c r="Y31" i="4"/>
  <c r="Y28" i="4"/>
  <c r="Y29" i="4"/>
  <c r="Y54" i="4"/>
  <c r="Y53" i="4"/>
  <c r="Y52" i="4"/>
  <c r="Y50" i="4"/>
  <c r="Y33" i="4"/>
  <c r="Y37" i="4"/>
  <c r="Y35" i="4"/>
  <c r="Y34" i="4"/>
  <c r="Y32" i="4"/>
</calcChain>
</file>

<file path=xl/sharedStrings.xml><?xml version="1.0" encoding="utf-8"?>
<sst xmlns="http://schemas.openxmlformats.org/spreadsheetml/2006/main" count="853" uniqueCount="177">
  <si>
    <t>Afregningspriser i kr/kg slagtet vægt, ab producent, beregnet ud fra basis.</t>
  </si>
  <si>
    <t>Art Klasse/form</t>
  </si>
  <si>
    <t>Betegnelse</t>
  </si>
  <si>
    <t>E+</t>
  </si>
  <si>
    <t>E</t>
  </si>
  <si>
    <t>E-</t>
  </si>
  <si>
    <t>U+</t>
  </si>
  <si>
    <t>U</t>
  </si>
  <si>
    <t>U-</t>
  </si>
  <si>
    <t>R+</t>
  </si>
  <si>
    <t>R</t>
  </si>
  <si>
    <t>R-</t>
  </si>
  <si>
    <t>O+</t>
  </si>
  <si>
    <t>O</t>
  </si>
  <si>
    <t>O-</t>
  </si>
  <si>
    <t>P+</t>
  </si>
  <si>
    <t>P</t>
  </si>
  <si>
    <t>P-</t>
  </si>
  <si>
    <t>Ænd</t>
  </si>
  <si>
    <t>Fradrag/tillæg for fedme/farve i øre</t>
  </si>
  <si>
    <t>Kat. 2 + kat. 5 over 160 kg</t>
  </si>
  <si>
    <t xml:space="preserve">                                        Aalestrup den 15.06.2001</t>
  </si>
  <si>
    <t xml:space="preserve">                  </t>
  </si>
  <si>
    <t xml:space="preserve">                                           </t>
  </si>
  <si>
    <t xml:space="preserve">                                Aalestrup den 06.07.2001</t>
  </si>
  <si>
    <t>u/130 kg</t>
  </si>
  <si>
    <t>131-150 kg</t>
  </si>
  <si>
    <t>281-320 kg</t>
  </si>
  <si>
    <t>o/400 kg</t>
  </si>
  <si>
    <t>4 stude</t>
  </si>
  <si>
    <t>u/230 kg</t>
  </si>
  <si>
    <t>o/230 kg</t>
  </si>
  <si>
    <t>6-8-9 Kvier-unge køer-køer o/42 mdr.</t>
  </si>
  <si>
    <t>6-8-9 Kvier -unge køer - køer u/42 mdr.</t>
  </si>
  <si>
    <t>181-200 kg</t>
  </si>
  <si>
    <t>201-220 kg</t>
  </si>
  <si>
    <t>221-240 kg</t>
  </si>
  <si>
    <t>241-260 kg</t>
  </si>
  <si>
    <t>261-280 kg</t>
  </si>
  <si>
    <t>281-300 kg</t>
  </si>
  <si>
    <t>301-320 kg</t>
  </si>
  <si>
    <t>341-360 kg</t>
  </si>
  <si>
    <t>321-340 kg</t>
  </si>
  <si>
    <t>o/360 kg</t>
  </si>
  <si>
    <t>u/ 12mdr.        o/151 kg</t>
  </si>
  <si>
    <t>o/12mdr.    151-280 kg</t>
  </si>
  <si>
    <t>321-400 kg</t>
  </si>
  <si>
    <t>Tyre- &amp; Kviekalve under 130 kg, og tyre over 2 år, afregnes efter værdi</t>
  </si>
  <si>
    <t>Kat. 5 &gt; 160 kg kg</t>
  </si>
  <si>
    <t>Klasse</t>
  </si>
  <si>
    <t>fedme</t>
  </si>
  <si>
    <t>farve</t>
  </si>
  <si>
    <t>Kat. 4+6+8+9</t>
  </si>
  <si>
    <t>Farve</t>
  </si>
  <si>
    <t>4-6-8-9 Kvier -unge køer - køer u/42 mdr. + stude</t>
  </si>
  <si>
    <t>u/220 kg</t>
  </si>
  <si>
    <t>o/220 kg</t>
  </si>
  <si>
    <t>Fedme</t>
  </si>
  <si>
    <t>u/180 kg</t>
  </si>
  <si>
    <t>361-370 kg</t>
  </si>
  <si>
    <t>+/- ændring</t>
  </si>
  <si>
    <t>KONTROLTAL</t>
  </si>
  <si>
    <t>1-5 Ungtyre + kviekalve</t>
  </si>
  <si>
    <t>141-160 kg</t>
  </si>
  <si>
    <t>161-180 kg</t>
  </si>
  <si>
    <t>361-380 kg</t>
  </si>
  <si>
    <t>381-400 kg</t>
  </si>
  <si>
    <t>181-190 kg</t>
  </si>
  <si>
    <t>191-200 kg</t>
  </si>
  <si>
    <t>210-210 kg</t>
  </si>
  <si>
    <t>211-220 kg</t>
  </si>
  <si>
    <t>221-230 kg</t>
  </si>
  <si>
    <t>231-240 kg</t>
  </si>
  <si>
    <t>241-250 kg</t>
  </si>
  <si>
    <t>251-260 kg</t>
  </si>
  <si>
    <t>261-270 kg</t>
  </si>
  <si>
    <t>271-280 kg</t>
  </si>
  <si>
    <t>281-290 kg</t>
  </si>
  <si>
    <t>291-300 kg</t>
  </si>
  <si>
    <t>301-310 kg</t>
  </si>
  <si>
    <t>311-320 kg</t>
  </si>
  <si>
    <t>321-330 kg</t>
  </si>
  <si>
    <t>331-340 kg</t>
  </si>
  <si>
    <t>341-350 kg</t>
  </si>
  <si>
    <t>351-360 kg</t>
  </si>
  <si>
    <t>371-380 kg</t>
  </si>
  <si>
    <t>381-390 kg</t>
  </si>
  <si>
    <t>391-400 kg</t>
  </si>
  <si>
    <t>Grundpriser</t>
  </si>
  <si>
    <t>Diff.</t>
  </si>
  <si>
    <t>4-6 Himmerlandskvier+ stude 16-42 mdr.</t>
  </si>
  <si>
    <t>230-340 kg</t>
  </si>
  <si>
    <t>3 Tyre over 24 mdr.</t>
  </si>
  <si>
    <t>2-5 Ungtyre under 24 mdr. + kvier under 16 mdr.</t>
  </si>
  <si>
    <t>1-5 Ungtyre under 24 mdr. + kvier under 16 mdr.</t>
  </si>
  <si>
    <t>201-210 kg</t>
  </si>
  <si>
    <t>2-5 Ungtyre og Kvier under 12 mdr.</t>
  </si>
  <si>
    <t xml:space="preserve">1-5 Ungtyre og kvier under 12 mdr. </t>
  </si>
  <si>
    <t>Ændr.</t>
  </si>
  <si>
    <t>Økologierklæring for levende slagtedyr</t>
  </si>
  <si>
    <r>
      <t xml:space="preserve">Kvæg, får og geder </t>
    </r>
    <r>
      <rPr>
        <i/>
        <sz val="11"/>
        <rFont val="Arial"/>
        <family val="2"/>
      </rPr>
      <t>(CKR/CHR nr. angives med et dyr pr. felt)</t>
    </r>
  </si>
  <si>
    <t xml:space="preserve">Svin: </t>
  </si>
  <si>
    <t xml:space="preserve">Skinketatoveringsnummer: ________________ </t>
  </si>
  <si>
    <t>Antal leveret ______________</t>
  </si>
  <si>
    <r>
      <t xml:space="preserve">Øremærkenummer </t>
    </r>
    <r>
      <rPr>
        <i/>
        <sz val="11"/>
        <rFont val="Arial"/>
        <family val="2"/>
      </rPr>
      <t>(CHR nr. angives med et dyr pr. felt)</t>
    </r>
  </si>
  <si>
    <t xml:space="preserve">Fjerkræ: </t>
  </si>
  <si>
    <t xml:space="preserve">Leverandørnummer: ___________ </t>
  </si>
  <si>
    <t>Antal transportkasser: _________</t>
  </si>
  <si>
    <t>Antal dyr: _________</t>
  </si>
  <si>
    <t>Mærkning af transportkasser: ______________________________________________________</t>
  </si>
  <si>
    <t>Producentoplysninger:</t>
  </si>
  <si>
    <t>Bedrift/producent navn</t>
  </si>
  <si>
    <t>Vej, sted</t>
  </si>
  <si>
    <t>Postnr. og by</t>
  </si>
  <si>
    <t xml:space="preserve">CHR nr. ______________ </t>
  </si>
  <si>
    <t xml:space="preserve">Økologi aut. nr. _____________ </t>
  </si>
  <si>
    <t>Dato _____________________</t>
  </si>
  <si>
    <t>Leverandørens underskrift: __________________________</t>
  </si>
  <si>
    <t>Forbeholdt slagteriet:</t>
  </si>
  <si>
    <t xml:space="preserve">Undertegnede, der er ansvarlig for ovennævnte bedrift autoriseret i henhold til bekendtgørelse nr. 244 af 2. april 2004 om økologisk jordbrugsproduktion </t>
  </si>
  <si>
    <t>med senere ændringer, erklærer, at de anførte dyr leveres fra bedriften på den angivne dato og kan forhandles som økologiske i henhold til nævnte bekendtgørelse.</t>
  </si>
  <si>
    <t>Ovennævnte dyr er modtaget. Slagteriets vilkår for transport og adskillelse af økologiske slagtedyr er fulgt.</t>
  </si>
  <si>
    <t>Dato</t>
  </si>
  <si>
    <t>Modtagerens underskrift</t>
  </si>
  <si>
    <t>230-380 kg</t>
  </si>
  <si>
    <t>Nødslagtning: afregnes efter værdi</t>
  </si>
  <si>
    <t>ok</t>
  </si>
  <si>
    <t>Form</t>
  </si>
  <si>
    <t>Art: 3 Tyre over 24 mdr.</t>
  </si>
  <si>
    <t>Art: 4-6-8-9 Kvier - unge køer - køer under 42 mdr. + stude</t>
  </si>
  <si>
    <t>Art: 6-8-9 Kvier - unge køer - køer over 42 mdr.</t>
  </si>
  <si>
    <t>Ovenstående priser er i kr pr. kg. (slagtet vægt). Der tages forbehold for trykfejl</t>
  </si>
  <si>
    <t>Ungtyre, tyre og ungkvie (art 1-2-3-5)</t>
  </si>
  <si>
    <t>Hundyr og stude (art 4-6-8-9)</t>
  </si>
  <si>
    <t>Tillæg / fradrag for fedme og farve (øre pr. kg)</t>
  </si>
  <si>
    <t>ØKOLOGI</t>
  </si>
  <si>
    <t>Leverandørkontrakt</t>
  </si>
  <si>
    <t>Aalestrup</t>
  </si>
  <si>
    <t>Henrik Møller</t>
  </si>
  <si>
    <t>Kjellerup</t>
  </si>
  <si>
    <t>Tlf.: 86 88 16 99</t>
  </si>
  <si>
    <t>Tlf.: 98 64 14 44</t>
  </si>
  <si>
    <t>Hadsund</t>
  </si>
  <si>
    <t>Mogens Jensen</t>
  </si>
  <si>
    <t>Tlf.: 98 57 37 88</t>
  </si>
  <si>
    <t>Peter Pedersen</t>
  </si>
  <si>
    <t>CHR-nr: 71492</t>
  </si>
  <si>
    <t>CHR-nr. 71473</t>
  </si>
  <si>
    <t>CHR-nr. 71485</t>
  </si>
  <si>
    <t>o/200 kg</t>
  </si>
  <si>
    <t>Ungtyre, stude og kviekalve under 160 kg afregnes efter værdi</t>
  </si>
  <si>
    <t xml:space="preserve">Der tillægges 4,00 kr  pr. kg for økologiske kalve/ungtyre </t>
  </si>
  <si>
    <t>Der tillægges 4,75-5,25 kr  pr. kg for økologiske køer</t>
  </si>
  <si>
    <t>Der tillægges 4,50 kr  pr. kg for økologiske kvier</t>
  </si>
  <si>
    <t>Vi modtager kun økologiske dyr i vores afdeling i Hadsund</t>
  </si>
  <si>
    <t>Sammendrag af notering 
Uge 49 2017</t>
  </si>
  <si>
    <t>Vi gør opmærksom på, at dette er et sammendrag af noteringen - den fulde notering kan findes i særskilt dokument</t>
  </si>
  <si>
    <t xml:space="preserve">Art: 1-2-5 Ungtyre under 24 mdr. + kvier under 16 mdr. </t>
  </si>
  <si>
    <t>Vi modtager kun økologiske dyr hos vores slagteri i Hadsund</t>
  </si>
  <si>
    <t xml:space="preserve">Art: 2-6 Ungtyre under 24 mdr. og kvier under 16 mdr. </t>
  </si>
  <si>
    <t xml:space="preserve">Notering 
</t>
  </si>
  <si>
    <t xml:space="preserve">Art: 4-6-8-9 Stude - kvier - unge køer - køer under 42 mdr. </t>
  </si>
  <si>
    <t xml:space="preserve">Art: 1-5 Kalve og kvier under 12 mdr.  </t>
  </si>
  <si>
    <t>Art: 9 Køer over 42 mdr.</t>
  </si>
  <si>
    <t>Leverandørkontakt</t>
  </si>
  <si>
    <r>
      <t xml:space="preserve">Tillæg fastsættes efter værdi for økologiske køer og tyre over 24 måneder - </t>
    </r>
    <r>
      <rPr>
        <b/>
        <i/>
        <sz val="8"/>
        <color rgb="FF23423A"/>
        <rFont val="Arial"/>
        <family val="2"/>
      </rPr>
      <t>under 200 kg</t>
    </r>
  </si>
  <si>
    <t>kontrol</t>
  </si>
  <si>
    <t xml:space="preserve">Der tillægges 5 kr  pr. kg for økologiske kalve </t>
  </si>
  <si>
    <t xml:space="preserve">Der tillægges 5,25 kr  pr. kg for økologiske ungtyre </t>
  </si>
  <si>
    <t>Uge 30 2019</t>
  </si>
  <si>
    <r>
      <t xml:space="preserve">Der tillægges 7,75 kr  pr. kg for økologiske kvier over </t>
    </r>
    <r>
      <rPr>
        <b/>
        <sz val="8"/>
        <color rgb="FF23423A"/>
        <rFont val="Arial"/>
        <family val="2"/>
      </rPr>
      <t>form 4 (O-)</t>
    </r>
  </si>
  <si>
    <r>
      <t xml:space="preserve">Der tillægges 8,75 kr  pr. kg for økologiske kvier </t>
    </r>
    <r>
      <rPr>
        <b/>
        <sz val="8"/>
        <color rgb="FF23423A"/>
        <rFont val="Arial"/>
        <family val="2"/>
      </rPr>
      <t>form 1-2-3</t>
    </r>
  </si>
  <si>
    <r>
      <t xml:space="preserve">Der tillægges 9,00 kr  pr. kg for økologiske køer og tyre over 24 måneder - </t>
    </r>
    <r>
      <rPr>
        <b/>
        <i/>
        <sz val="8"/>
        <color rgb="FF23423A"/>
        <rFont val="Arial"/>
        <family val="2"/>
      </rPr>
      <t>over 200 kg - form 1-2-3</t>
    </r>
  </si>
  <si>
    <r>
      <t xml:space="preserve">Der tillægges 8,50 kr  pr. kg for økologiske køer og tyre over 24 måneder - </t>
    </r>
    <r>
      <rPr>
        <b/>
        <i/>
        <sz val="8"/>
        <color rgb="FF23423A"/>
        <rFont val="Arial"/>
        <family val="2"/>
      </rPr>
      <t>over 200 kg - form 4-5-6</t>
    </r>
  </si>
  <si>
    <r>
      <t xml:space="preserve">Der tillægges 7,50 kr  pr. kg for økologiske køer og tyre over 24 måneder - </t>
    </r>
    <r>
      <rPr>
        <b/>
        <i/>
        <sz val="8"/>
        <color rgb="FF23423A"/>
        <rFont val="Arial"/>
        <family val="2"/>
      </rPr>
      <t>over 200 kg - form 7-8-9</t>
    </r>
  </si>
  <si>
    <r>
      <t xml:space="preserve">Der tillægges 7,00 kr  pr. kg for økologiske køer og tyre over 24 måneder - </t>
    </r>
    <r>
      <rPr>
        <b/>
        <i/>
        <sz val="8"/>
        <color rgb="FF23423A"/>
        <rFont val="Arial"/>
        <family val="2"/>
      </rPr>
      <t>over 200 kg - form 10-11-12</t>
    </r>
  </si>
  <si>
    <r>
      <t xml:space="preserve">Der tillægges 6,50 kr  pr. kg for økologiske køer og tyre over 24 måneder - </t>
    </r>
    <r>
      <rPr>
        <b/>
        <i/>
        <sz val="8"/>
        <color rgb="FF23423A"/>
        <rFont val="Arial"/>
        <family val="2"/>
      </rPr>
      <t>over 200 kg - form 13-14-15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</si>
</sst>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r_._-;\-* #,##0.00\ _k_r_._-;_-* &quot;-&quot;??\ _k_r_._-;_-@_-"/>
  </numFmts>
  <fonts count="5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.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20"/>
      <name val="AdLib BT"/>
      <family val="5"/>
    </font>
    <font>
      <sz val="10"/>
      <name val="AdLib BT"/>
      <family val="5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2"/>
      <name val="AdLib BT"/>
      <family val="5"/>
    </font>
    <font>
      <b/>
      <sz val="16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i/>
      <sz val="10"/>
      <name val="AdLib BT"/>
      <family val="5"/>
    </font>
    <font>
      <b/>
      <i/>
      <sz val="7"/>
      <name val="Arial"/>
      <family val="2"/>
    </font>
    <font>
      <sz val="10"/>
      <color rgb="FFFF0000"/>
      <name val="AdLib BT"/>
      <family val="5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u/>
      <sz val="10"/>
      <color rgb="FF23423A"/>
      <name val="Arial"/>
      <family val="2"/>
    </font>
    <font>
      <b/>
      <sz val="10"/>
      <color rgb="FF23423A"/>
      <name val="Arial"/>
      <family val="2"/>
    </font>
    <font>
      <b/>
      <sz val="8"/>
      <color rgb="FF23423A"/>
      <name val="Arial"/>
      <family val="2"/>
    </font>
    <font>
      <sz val="8"/>
      <color rgb="FF23423A"/>
      <name val="Arial"/>
      <family val="2"/>
    </font>
    <font>
      <b/>
      <i/>
      <sz val="8"/>
      <color rgb="FF23423A"/>
      <name val="Arial"/>
      <family val="2"/>
    </font>
    <font>
      <sz val="10"/>
      <color rgb="FF23423A"/>
      <name val="Arial"/>
      <family val="2"/>
    </font>
    <font>
      <b/>
      <i/>
      <sz val="10"/>
      <color rgb="FF23423A"/>
      <name val="Arial"/>
      <family val="2"/>
    </font>
    <font>
      <b/>
      <u/>
      <sz val="8"/>
      <color rgb="FF23423A"/>
      <name val="Arial"/>
      <family val="2"/>
    </font>
    <font>
      <b/>
      <sz val="8"/>
      <color rgb="FFFF0000"/>
      <name val="Arial"/>
      <family val="2"/>
    </font>
    <font>
      <b/>
      <sz val="14"/>
      <color rgb="FF23423A"/>
      <name val="Arial"/>
      <family val="2"/>
    </font>
    <font>
      <b/>
      <sz val="9"/>
      <color rgb="FF23423A"/>
      <name val="Arial"/>
      <family val="2"/>
    </font>
    <font>
      <sz val="6"/>
      <color rgb="FF23423A"/>
      <name val="Arial"/>
      <family val="2"/>
    </font>
    <font>
      <b/>
      <sz val="16"/>
      <color rgb="FF23423A"/>
      <name val="Arial"/>
      <family val="2"/>
    </font>
    <font>
      <sz val="14"/>
      <color rgb="FF23423A"/>
      <name val="Arial"/>
      <family val="2"/>
    </font>
    <font>
      <b/>
      <i/>
      <sz val="14"/>
      <color rgb="FF23423A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3423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0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Continuous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0" xfId="0" applyFont="1" applyAlignment="1"/>
    <xf numFmtId="2" fontId="4" fillId="0" borderId="0" xfId="0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0" borderId="0" xfId="0" applyBorder="1"/>
    <xf numFmtId="2" fontId="2" fillId="0" borderId="0" xfId="0" applyNumberFormat="1" applyFont="1" applyBorder="1"/>
    <xf numFmtId="0" fontId="8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8" fillId="0" borderId="0" xfId="0" applyFont="1" applyBorder="1"/>
    <xf numFmtId="2" fontId="9" fillId="0" borderId="0" xfId="0" applyNumberFormat="1" applyFont="1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2" fontId="9" fillId="0" borderId="0" xfId="0" applyNumberFormat="1" applyFo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0" xfId="0" applyFont="1"/>
    <xf numFmtId="0" fontId="10" fillId="0" borderId="0" xfId="0" applyFont="1" applyBorder="1"/>
    <xf numFmtId="2" fontId="2" fillId="0" borderId="0" xfId="0" applyNumberFormat="1" applyFont="1" applyFill="1" applyBorder="1"/>
    <xf numFmtId="2" fontId="0" fillId="0" borderId="0" xfId="0" applyNumberFormat="1"/>
    <xf numFmtId="49" fontId="0" fillId="0" borderId="0" xfId="0" applyNumberFormat="1" applyBorder="1"/>
    <xf numFmtId="49" fontId="0" fillId="0" borderId="0" xfId="0" applyNumberFormat="1"/>
    <xf numFmtId="2" fontId="2" fillId="2" borderId="0" xfId="0" applyNumberFormat="1" applyFont="1" applyFill="1" applyBorder="1"/>
    <xf numFmtId="0" fontId="2" fillId="2" borderId="0" xfId="0" applyFont="1" applyFill="1" applyBorder="1"/>
    <xf numFmtId="2" fontId="10" fillId="0" borderId="0" xfId="0" applyNumberFormat="1" applyFont="1" applyBorder="1"/>
    <xf numFmtId="0" fontId="11" fillId="0" borderId="0" xfId="0" applyFont="1"/>
    <xf numFmtId="0" fontId="11" fillId="0" borderId="1" xfId="0" applyFont="1" applyBorder="1" applyAlignment="1">
      <alignment horizontal="left"/>
    </xf>
    <xf numFmtId="2" fontId="2" fillId="0" borderId="1" xfId="0" applyNumberFormat="1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4" fillId="0" borderId="0" xfId="0" applyFont="1"/>
    <xf numFmtId="49" fontId="2" fillId="2" borderId="0" xfId="0" applyNumberFormat="1" applyFont="1" applyFill="1" applyBorder="1"/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/>
    <xf numFmtId="0" fontId="2" fillId="0" borderId="0" xfId="0" applyFont="1" applyFill="1"/>
    <xf numFmtId="2" fontId="4" fillId="0" borderId="0" xfId="0" applyNumberFormat="1" applyFont="1" applyBorder="1"/>
    <xf numFmtId="0" fontId="2" fillId="3" borderId="0" xfId="0" applyFont="1" applyFill="1"/>
    <xf numFmtId="2" fontId="2" fillId="3" borderId="0" xfId="0" applyNumberFormat="1" applyFont="1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0" fontId="0" fillId="3" borderId="0" xfId="0" applyFill="1" applyBorder="1"/>
    <xf numFmtId="49" fontId="0" fillId="3" borderId="0" xfId="0" applyNumberFormat="1" applyFill="1" applyBorder="1"/>
    <xf numFmtId="2" fontId="0" fillId="3" borderId="0" xfId="0" applyNumberFormat="1" applyFill="1" applyBorder="1"/>
    <xf numFmtId="0" fontId="1" fillId="0" borderId="0" xfId="0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9" fontId="22" fillId="0" borderId="0" xfId="0" applyNumberFormat="1" applyFont="1"/>
    <xf numFmtId="49" fontId="1" fillId="0" borderId="0" xfId="0" applyNumberFormat="1" applyFont="1"/>
    <xf numFmtId="49" fontId="11" fillId="0" borderId="0" xfId="0" applyNumberFormat="1" applyFont="1"/>
    <xf numFmtId="0" fontId="11" fillId="0" borderId="1" xfId="0" applyFont="1" applyBorder="1"/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1" fillId="0" borderId="0" xfId="0" applyFont="1" applyBorder="1"/>
    <xf numFmtId="0" fontId="0" fillId="0" borderId="0" xfId="0" applyBorder="1" applyAlignment="1">
      <alignment horizontal="left"/>
    </xf>
    <xf numFmtId="0" fontId="20" fillId="0" borderId="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0" fontId="20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1" fillId="0" borderId="0" xfId="0" applyFont="1" applyFill="1"/>
    <xf numFmtId="49" fontId="11" fillId="0" borderId="0" xfId="0" applyNumberFormat="1" applyFont="1" applyFill="1"/>
    <xf numFmtId="2" fontId="11" fillId="0" borderId="0" xfId="0" applyNumberFormat="1" applyFont="1" applyFill="1"/>
    <xf numFmtId="0" fontId="11" fillId="0" borderId="0" xfId="0" applyFont="1" applyAlignment="1">
      <alignment horizontal="center"/>
    </xf>
    <xf numFmtId="0" fontId="24" fillId="0" borderId="0" xfId="0" applyFont="1"/>
    <xf numFmtId="49" fontId="24" fillId="0" borderId="0" xfId="0" applyNumberFormat="1" applyFont="1"/>
    <xf numFmtId="0" fontId="25" fillId="0" borderId="0" xfId="0" applyFont="1"/>
    <xf numFmtId="0" fontId="28" fillId="0" borderId="0" xfId="0" applyFont="1"/>
    <xf numFmtId="0" fontId="25" fillId="0" borderId="0" xfId="0" applyFont="1" applyBorder="1"/>
    <xf numFmtId="0" fontId="29" fillId="0" borderId="0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49" fontId="2" fillId="4" borderId="0" xfId="0" applyNumberFormat="1" applyFont="1" applyFill="1" applyBorder="1"/>
    <xf numFmtId="2" fontId="11" fillId="0" borderId="0" xfId="0" applyNumberFormat="1" applyFont="1" applyFill="1" applyBorder="1"/>
    <xf numFmtId="2" fontId="12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 applyAlignment="1">
      <alignment horizontal="centerContinuous"/>
    </xf>
    <xf numFmtId="2" fontId="2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2" fontId="5" fillId="0" borderId="0" xfId="0" applyNumberFormat="1" applyFont="1" applyFill="1" applyBorder="1"/>
    <xf numFmtId="0" fontId="1" fillId="0" borderId="0" xfId="0" applyFont="1" applyFill="1"/>
    <xf numFmtId="2" fontId="25" fillId="0" borderId="0" xfId="0" applyNumberFormat="1" applyFont="1" applyFill="1" applyBorder="1"/>
    <xf numFmtId="2" fontId="29" fillId="0" borderId="0" xfId="0" applyNumberFormat="1" applyFont="1" applyBorder="1"/>
    <xf numFmtId="2" fontId="33" fillId="0" borderId="0" xfId="0" applyNumberFormat="1" applyFont="1" applyFill="1" applyBorder="1"/>
    <xf numFmtId="0" fontId="36" fillId="0" borderId="1" xfId="0" applyFont="1" applyBorder="1" applyAlignment="1">
      <alignment horizontal="centerContinuous"/>
    </xf>
    <xf numFmtId="0" fontId="37" fillId="0" borderId="0" xfId="0" applyFont="1" applyBorder="1" applyAlignment="1">
      <alignment horizontal="left"/>
    </xf>
    <xf numFmtId="0" fontId="39" fillId="0" borderId="0" xfId="0" applyFont="1"/>
    <xf numFmtId="0" fontId="35" fillId="0" borderId="0" xfId="0" applyFont="1"/>
    <xf numFmtId="0" fontId="36" fillId="0" borderId="7" xfId="0" applyFont="1" applyBorder="1" applyAlignment="1">
      <alignment horizontal="centerContinuous"/>
    </xf>
    <xf numFmtId="2" fontId="37" fillId="0" borderId="0" xfId="0" applyNumberFormat="1" applyFont="1" applyBorder="1"/>
    <xf numFmtId="2" fontId="36" fillId="0" borderId="0" xfId="0" applyNumberFormat="1" applyFont="1"/>
    <xf numFmtId="2" fontId="37" fillId="0" borderId="0" xfId="0" applyNumberFormat="1" applyFont="1"/>
    <xf numFmtId="2" fontId="37" fillId="0" borderId="0" xfId="0" applyNumberFormat="1" applyFont="1" applyFill="1" applyBorder="1"/>
    <xf numFmtId="0" fontId="36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36" fillId="0" borderId="0" xfId="0" applyFont="1" applyBorder="1" applyAlignment="1">
      <alignment horizontal="left"/>
    </xf>
    <xf numFmtId="2" fontId="36" fillId="0" borderId="0" xfId="0" applyNumberFormat="1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0" fontId="42" fillId="0" borderId="0" xfId="0" applyFont="1" applyBorder="1"/>
    <xf numFmtId="2" fontId="33" fillId="5" borderId="2" xfId="0" applyNumberFormat="1" applyFont="1" applyFill="1" applyBorder="1"/>
    <xf numFmtId="2" fontId="37" fillId="0" borderId="2" xfId="0" applyNumberFormat="1" applyFont="1" applyFill="1" applyBorder="1"/>
    <xf numFmtId="0" fontId="37" fillId="0" borderId="2" xfId="0" applyFont="1" applyFill="1" applyBorder="1" applyAlignment="1">
      <alignment horizontal="left"/>
    </xf>
    <xf numFmtId="0" fontId="41" fillId="0" borderId="0" xfId="0" applyFont="1" applyBorder="1" applyAlignment="1">
      <alignment horizontal="center"/>
    </xf>
    <xf numFmtId="0" fontId="39" fillId="0" borderId="1" xfId="0" applyFont="1" applyBorder="1"/>
    <xf numFmtId="0" fontId="33" fillId="5" borderId="2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2" fontId="45" fillId="0" borderId="0" xfId="0" applyNumberFormat="1" applyFont="1" applyBorder="1"/>
    <xf numFmtId="0" fontId="0" fillId="0" borderId="0" xfId="0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1" fillId="0" borderId="0" xfId="0" applyFont="1" applyFill="1" applyBorder="1"/>
    <xf numFmtId="0" fontId="36" fillId="0" borderId="7" xfId="0" applyFont="1" applyFill="1" applyBorder="1" applyAlignment="1">
      <alignment horizontal="centerContinuous"/>
    </xf>
    <xf numFmtId="0" fontId="36" fillId="0" borderId="1" xfId="0" applyFont="1" applyFill="1" applyBorder="1" applyAlignment="1">
      <alignment horizontal="centerContinuous"/>
    </xf>
    <xf numFmtId="0" fontId="36" fillId="0" borderId="0" xfId="0" applyFont="1" applyFill="1" applyBorder="1" applyAlignment="1">
      <alignment horizontal="centerContinuous"/>
    </xf>
    <xf numFmtId="0" fontId="37" fillId="0" borderId="0" xfId="0" applyFont="1" applyFill="1" applyBorder="1" applyAlignment="1">
      <alignment horizontal="left"/>
    </xf>
    <xf numFmtId="2" fontId="45" fillId="0" borderId="0" xfId="0" applyNumberFormat="1" applyFont="1" applyFill="1" applyBorder="1"/>
    <xf numFmtId="0" fontId="41" fillId="0" borderId="0" xfId="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0" xfId="0" applyFont="1" applyFill="1"/>
    <xf numFmtId="0" fontId="0" fillId="0" borderId="0" xfId="0" applyFill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 wrapText="1"/>
    </xf>
    <xf numFmtId="49" fontId="38" fillId="0" borderId="0" xfId="0" applyNumberFormat="1" applyFont="1" applyFill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16" fillId="0" borderId="0" xfId="0" applyFont="1" applyFill="1"/>
    <xf numFmtId="0" fontId="16" fillId="0" borderId="16" xfId="0" applyFont="1" applyFill="1" applyBorder="1"/>
    <xf numFmtId="0" fontId="27" fillId="0" borderId="0" xfId="0" applyFont="1" applyFill="1"/>
    <xf numFmtId="0" fontId="16" fillId="0" borderId="7" xfId="0" applyFont="1" applyFill="1" applyBorder="1"/>
    <xf numFmtId="0" fontId="16" fillId="0" borderId="1" xfId="0" applyFont="1" applyFill="1" applyBorder="1"/>
    <xf numFmtId="2" fontId="2" fillId="0" borderId="7" xfId="0" applyNumberFormat="1" applyFont="1" applyFill="1" applyBorder="1"/>
    <xf numFmtId="2" fontId="37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2" fontId="33" fillId="0" borderId="0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2" fontId="36" fillId="0" borderId="0" xfId="0" applyNumberFormat="1" applyFont="1" applyFill="1"/>
    <xf numFmtId="0" fontId="20" fillId="0" borderId="15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top" wrapText="1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29" fillId="0" borderId="0" xfId="0" applyFont="1" applyFill="1" applyBorder="1"/>
    <xf numFmtId="0" fontId="29" fillId="0" borderId="0" xfId="0" applyFont="1" applyFill="1"/>
    <xf numFmtId="0" fontId="26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right"/>
    </xf>
    <xf numFmtId="49" fontId="38" fillId="0" borderId="0" xfId="0" applyNumberFormat="1" applyFont="1" applyFill="1" applyBorder="1" applyAlignment="1">
      <alignment horizontal="right"/>
    </xf>
    <xf numFmtId="0" fontId="16" fillId="0" borderId="14" xfId="0" applyFont="1" applyFill="1" applyBorder="1"/>
    <xf numFmtId="0" fontId="14" fillId="0" borderId="0" xfId="0" applyFont="1" applyBorder="1"/>
    <xf numFmtId="0" fontId="24" fillId="0" borderId="0" xfId="0" applyFont="1" applyBorder="1"/>
    <xf numFmtId="0" fontId="22" fillId="0" borderId="0" xfId="0" applyFont="1" applyBorder="1"/>
    <xf numFmtId="2" fontId="33" fillId="5" borderId="15" xfId="0" applyNumberFormat="1" applyFont="1" applyFill="1" applyBorder="1"/>
    <xf numFmtId="0" fontId="33" fillId="5" borderId="15" xfId="0" applyFont="1" applyFill="1" applyBorder="1" applyAlignment="1">
      <alignment horizontal="left"/>
    </xf>
    <xf numFmtId="0" fontId="13" fillId="0" borderId="0" xfId="0" applyFont="1" applyFill="1" applyBorder="1"/>
    <xf numFmtId="0" fontId="17" fillId="0" borderId="0" xfId="0" applyFont="1" applyFill="1" applyBorder="1"/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37" fillId="0" borderId="0" xfId="0" applyFont="1" applyFill="1" applyBorder="1"/>
    <xf numFmtId="0" fontId="34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37" fillId="0" borderId="2" xfId="0" applyFont="1" applyFill="1" applyBorder="1"/>
    <xf numFmtId="0" fontId="36" fillId="0" borderId="8" xfId="0" applyFont="1" applyFill="1" applyBorder="1" applyAlignment="1">
      <alignment horizontal="centerContinuous"/>
    </xf>
    <xf numFmtId="0" fontId="36" fillId="0" borderId="12" xfId="0" applyFont="1" applyFill="1" applyBorder="1" applyAlignment="1">
      <alignment horizontal="centerContinuous"/>
    </xf>
    <xf numFmtId="2" fontId="37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47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/>
    <xf numFmtId="0" fontId="37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right"/>
    </xf>
    <xf numFmtId="0" fontId="40" fillId="0" borderId="0" xfId="0" applyFont="1" applyFill="1" applyBorder="1"/>
    <xf numFmtId="0" fontId="48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36" fillId="0" borderId="14" xfId="0" applyFont="1" applyFill="1" applyBorder="1"/>
    <xf numFmtId="2" fontId="33" fillId="5" borderId="2" xfId="0" applyNumberFormat="1" applyFont="1" applyFill="1" applyBorder="1" applyAlignment="1">
      <alignment horizontal="center"/>
    </xf>
    <xf numFmtId="2" fontId="37" fillId="0" borderId="2" xfId="0" applyNumberFormat="1" applyFont="1" applyFill="1" applyBorder="1" applyAlignment="1">
      <alignment horizontal="center"/>
    </xf>
    <xf numFmtId="0" fontId="36" fillId="0" borderId="8" xfId="0" applyFont="1" applyBorder="1" applyAlignment="1">
      <alignment horizontal="centerContinuous"/>
    </xf>
    <xf numFmtId="0" fontId="36" fillId="0" borderId="12" xfId="0" applyFont="1" applyBorder="1" applyAlignment="1">
      <alignment horizontal="centerContinuous"/>
    </xf>
    <xf numFmtId="0" fontId="47" fillId="0" borderId="1" xfId="0" applyFont="1" applyFill="1" applyBorder="1" applyAlignment="1">
      <alignment horizontal="left"/>
    </xf>
    <xf numFmtId="0" fontId="41" fillId="0" borderId="9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9" fillId="0" borderId="11" xfId="0" applyFont="1" applyFill="1" applyBorder="1"/>
    <xf numFmtId="0" fontId="34" fillId="0" borderId="6" xfId="0" applyFont="1" applyFill="1" applyBorder="1" applyAlignment="1"/>
    <xf numFmtId="2" fontId="37" fillId="0" borderId="7" xfId="0" applyNumberFormat="1" applyFont="1" applyBorder="1"/>
    <xf numFmtId="2" fontId="37" fillId="0" borderId="7" xfId="0" applyNumberFormat="1" applyFont="1" applyFill="1" applyBorder="1"/>
    <xf numFmtId="0" fontId="39" fillId="0" borderId="6" xfId="0" applyFont="1" applyFill="1" applyBorder="1"/>
    <xf numFmtId="0" fontId="39" fillId="0" borderId="7" xfId="0" applyFont="1" applyBorder="1"/>
    <xf numFmtId="0" fontId="39" fillId="0" borderId="7" xfId="0" applyFont="1" applyFill="1" applyBorder="1"/>
    <xf numFmtId="0" fontId="44" fillId="0" borderId="0" xfId="0" applyFont="1" applyBorder="1" applyAlignment="1"/>
    <xf numFmtId="2" fontId="37" fillId="0" borderId="8" xfId="0" applyNumberFormat="1" applyFont="1" applyBorder="1"/>
    <xf numFmtId="0" fontId="41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9" fillId="0" borderId="12" xfId="0" applyFont="1" applyBorder="1"/>
    <xf numFmtId="0" fontId="46" fillId="0" borderId="0" xfId="0" applyFont="1" applyFill="1" applyBorder="1" applyAlignment="1"/>
    <xf numFmtId="0" fontId="39" fillId="0" borderId="8" xfId="0" applyFont="1" applyBorder="1"/>
    <xf numFmtId="0" fontId="37" fillId="0" borderId="9" xfId="0" applyFont="1" applyBorder="1" applyAlignment="1">
      <alignment horizontal="left"/>
    </xf>
    <xf numFmtId="0" fontId="43" fillId="0" borderId="10" xfId="0" applyFont="1" applyFill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47" fillId="0" borderId="12" xfId="0" applyFont="1" applyFill="1" applyBorder="1" applyAlignment="1">
      <alignment horizontal="left"/>
    </xf>
    <xf numFmtId="0" fontId="0" fillId="6" borderId="0" xfId="0" applyFill="1"/>
    <xf numFmtId="0" fontId="49" fillId="6" borderId="0" xfId="0" applyFont="1" applyFill="1" applyAlignment="1">
      <alignment vertical="center" wrapText="1"/>
    </xf>
    <xf numFmtId="0" fontId="49" fillId="6" borderId="0" xfId="0" applyFont="1" applyFill="1" applyBorder="1" applyAlignment="1">
      <alignment vertical="center" wrapText="1"/>
    </xf>
    <xf numFmtId="2" fontId="37" fillId="0" borderId="2" xfId="0" applyNumberFormat="1" applyFont="1" applyFill="1" applyBorder="1" applyAlignment="1"/>
    <xf numFmtId="0" fontId="49" fillId="0" borderId="0" xfId="0" applyFont="1" applyFill="1" applyAlignment="1">
      <alignment vertical="center" wrapText="1"/>
    </xf>
    <xf numFmtId="0" fontId="46" fillId="0" borderId="0" xfId="0" applyFont="1" applyFill="1" applyBorder="1" applyAlignment="1">
      <alignment vertical="center"/>
    </xf>
    <xf numFmtId="2" fontId="4" fillId="3" borderId="0" xfId="0" applyNumberFormat="1" applyFont="1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2" fontId="4" fillId="0" borderId="0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Border="1"/>
    <xf numFmtId="0" fontId="42" fillId="0" borderId="0" xfId="0" applyFont="1" applyFill="1" applyBorder="1"/>
    <xf numFmtId="49" fontId="4" fillId="4" borderId="0" xfId="0" applyNumberFormat="1" applyFont="1" applyFill="1" applyBorder="1"/>
    <xf numFmtId="0" fontId="4" fillId="2" borderId="0" xfId="0" applyFont="1" applyFill="1"/>
    <xf numFmtId="0" fontId="42" fillId="0" borderId="0" xfId="0" applyFont="1"/>
    <xf numFmtId="0" fontId="4" fillId="0" borderId="0" xfId="0" applyFont="1" applyFill="1"/>
    <xf numFmtId="0" fontId="42" fillId="0" borderId="0" xfId="0" applyFont="1" applyFill="1"/>
    <xf numFmtId="0" fontId="4" fillId="3" borderId="0" xfId="0" applyFont="1" applyFill="1"/>
    <xf numFmtId="2" fontId="2" fillId="8" borderId="0" xfId="0" applyNumberFormat="1" applyFont="1" applyFill="1" applyBorder="1"/>
    <xf numFmtId="2" fontId="4" fillId="7" borderId="0" xfId="0" applyNumberFormat="1" applyFont="1" applyFill="1" applyBorder="1"/>
    <xf numFmtId="2" fontId="4" fillId="8" borderId="0" xfId="0" applyNumberFormat="1" applyFont="1" applyFill="1" applyBorder="1"/>
    <xf numFmtId="164" fontId="49" fillId="6" borderId="0" xfId="1" applyFont="1" applyFill="1" applyBorder="1" applyAlignment="1">
      <alignment vertical="center" wrapText="1"/>
    </xf>
    <xf numFmtId="2" fontId="4" fillId="2" borderId="0" xfId="0" applyNumberFormat="1" applyFont="1" applyFill="1" applyBorder="1"/>
    <xf numFmtId="2" fontId="2" fillId="0" borderId="0" xfId="0" applyNumberFormat="1" applyFont="1" applyBorder="1" applyAlignment="1">
      <alignment horizontal="center"/>
    </xf>
    <xf numFmtId="2" fontId="51" fillId="0" borderId="0" xfId="0" applyNumberFormat="1" applyFont="1" applyFill="1" applyBorder="1"/>
    <xf numFmtId="2" fontId="52" fillId="0" borderId="0" xfId="0" applyNumberFormat="1" applyFont="1" applyFill="1" applyBorder="1"/>
    <xf numFmtId="2" fontId="25" fillId="9" borderId="0" xfId="0" applyNumberFormat="1" applyFont="1" applyFill="1" applyBorder="1"/>
    <xf numFmtId="2" fontId="52" fillId="9" borderId="0" xfId="0" applyNumberFormat="1" applyFont="1" applyFill="1" applyBorder="1"/>
    <xf numFmtId="0" fontId="11" fillId="3" borderId="0" xfId="0" applyFont="1" applyFill="1" applyBorder="1"/>
    <xf numFmtId="2" fontId="53" fillId="0" borderId="0" xfId="0" applyNumberFormat="1" applyFont="1" applyFill="1" applyBorder="1"/>
    <xf numFmtId="0" fontId="43" fillId="0" borderId="1" xfId="0" applyFont="1" applyFill="1" applyBorder="1" applyAlignment="1">
      <alignment horizontal="left"/>
    </xf>
    <xf numFmtId="0" fontId="47" fillId="0" borderId="1" xfId="0" applyFont="1" applyFill="1" applyBorder="1"/>
    <xf numFmtId="0" fontId="43" fillId="0" borderId="12" xfId="0" applyFont="1" applyFill="1" applyBorder="1" applyAlignment="1">
      <alignment horizontal="left"/>
    </xf>
    <xf numFmtId="2" fontId="11" fillId="10" borderId="0" xfId="0" applyNumberFormat="1" applyFont="1" applyFill="1" applyBorder="1"/>
    <xf numFmtId="2" fontId="11" fillId="11" borderId="0" xfId="0" applyNumberFormat="1" applyFont="1" applyFill="1" applyBorder="1"/>
    <xf numFmtId="2" fontId="25" fillId="11" borderId="0" xfId="0" applyNumberFormat="1" applyFont="1" applyFill="1" applyBorder="1"/>
    <xf numFmtId="2" fontId="25" fillId="10" borderId="0" xfId="0" applyNumberFormat="1" applyFont="1" applyFill="1" applyBorder="1"/>
    <xf numFmtId="0" fontId="3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top" wrapText="1"/>
    </xf>
    <xf numFmtId="0" fontId="44" fillId="0" borderId="6" xfId="0" applyFont="1" applyBorder="1" applyAlignment="1">
      <alignment horizontal="center" wrapText="1"/>
    </xf>
    <xf numFmtId="0" fontId="44" fillId="0" borderId="7" xfId="0" applyFont="1" applyBorder="1" applyAlignment="1">
      <alignment horizontal="center" wrapText="1"/>
    </xf>
    <xf numFmtId="0" fontId="44" fillId="0" borderId="8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wrapText="1"/>
    </xf>
    <xf numFmtId="0" fontId="44" fillId="0" borderId="0" xfId="0" applyFont="1" applyBorder="1" applyAlignment="1">
      <alignment horizontal="center" wrapText="1"/>
    </xf>
    <xf numFmtId="0" fontId="44" fillId="0" borderId="10" xfId="0" applyFont="1" applyBorder="1" applyAlignment="1">
      <alignment horizontal="center" wrapText="1"/>
    </xf>
    <xf numFmtId="49" fontId="38" fillId="0" borderId="9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34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175847</xdr:colOff>
      <xdr:row>0</xdr:row>
      <xdr:rowOff>165880</xdr:rowOff>
    </xdr:from>
    <xdr:to>
      <xdr:col>12</xdr:col>
      <xdr:colOff>330445</xdr:colOff>
      <xdr:row>5</xdr:row>
      <xdr:rowOff>129442</xdr:rowOff>
    </xdr:to>
    <xdr:pic>
      <xdr:nvPicPr>
        <xdr:cNvPr id="2" name="Billede 1" descr="C:\Users\lbg\AppData\Local\Microsoft\Windows\INetCache\Content.Word\Himmerlandskoed_logo_GROE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097" y="165880"/>
          <a:ext cx="2850906" cy="1079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169985</xdr:colOff>
      <xdr:row>126</xdr:row>
      <xdr:rowOff>46892</xdr:rowOff>
    </xdr:from>
    <xdr:to>
      <xdr:col>17</xdr:col>
      <xdr:colOff>128955</xdr:colOff>
      <xdr:row>129</xdr:row>
      <xdr:rowOff>117229</xdr:rowOff>
    </xdr:to>
    <xdr:pic>
      <xdr:nvPicPr>
        <xdr:cNvPr id="3" name="Billede 2" descr="C:\Users\lbg\AppData\Local\Microsoft\Windows\INetCache\Content.Word\Himmerlandskoed_logo_GROEN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139" y="17508415"/>
          <a:ext cx="1330570" cy="5802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58620</xdr:colOff>
      <xdr:row>0</xdr:row>
      <xdr:rowOff>136570</xdr:rowOff>
    </xdr:from>
    <xdr:to>
      <xdr:col>10</xdr:col>
      <xdr:colOff>328251</xdr:colOff>
      <xdr:row>4</xdr:row>
      <xdr:rowOff>111367</xdr:rowOff>
    </xdr:to>
    <xdr:pic>
      <xdr:nvPicPr>
        <xdr:cNvPr id="2" name="Billede 1" descr="C:\Users\lbg\AppData\Local\Microsoft\Windows\INetCache\Content.Word\Himmerlandskoed_logo_GROE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9128" y="136570"/>
          <a:ext cx="1998785" cy="8364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169985</xdr:colOff>
      <xdr:row>110</xdr:row>
      <xdr:rowOff>46892</xdr:rowOff>
    </xdr:from>
    <xdr:to>
      <xdr:col>17</xdr:col>
      <xdr:colOff>128955</xdr:colOff>
      <xdr:row>113</xdr:row>
      <xdr:rowOff>117232</xdr:rowOff>
    </xdr:to>
    <xdr:pic>
      <xdr:nvPicPr>
        <xdr:cNvPr id="3" name="Billede 2" descr="C:\Users\lbg\AppData\Local\Microsoft\Windows\INetCache\Content.Word\Himmerlandskoed_logo_GROEN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625" y="18517772"/>
          <a:ext cx="1322950" cy="573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"/>
  <sheetViews>
    <sheetView workbookViewId="0">
      <selection activeCell="B4" sqref="B4"/>
    </sheetView>
  </sheetViews>
  <sheetFormatPr defaultRowHeight="12.75"/>
  <cols>
    <col min="1" max="1" width="18.5703125" customWidth="1"/>
    <col min="2" max="16" width="5" customWidth="1"/>
    <col min="17" max="17" width="5.85546875" customWidth="1"/>
  </cols>
  <sheetData>
    <row r="2" spans="1:17">
      <c r="C2" s="1" t="s">
        <v>21</v>
      </c>
      <c r="D2" s="1"/>
      <c r="E2" s="1"/>
      <c r="F2" s="1" t="s">
        <v>23</v>
      </c>
      <c r="G2" s="1"/>
      <c r="H2" s="3"/>
      <c r="I2" s="3"/>
      <c r="J2" t="s">
        <v>22</v>
      </c>
      <c r="K2" s="12" t="s">
        <v>24</v>
      </c>
      <c r="M2" s="12"/>
      <c r="N2" s="12"/>
      <c r="O2" s="12"/>
      <c r="P2" s="3"/>
      <c r="Q2" s="3"/>
    </row>
    <row r="3" spans="1:17"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7" spans="1:17">
      <c r="A7" s="4" t="s">
        <v>1</v>
      </c>
      <c r="B7" s="7">
        <v>15</v>
      </c>
      <c r="C7" s="13">
        <v>14</v>
      </c>
      <c r="D7" s="7">
        <v>13</v>
      </c>
      <c r="E7" s="7">
        <v>12</v>
      </c>
      <c r="F7" s="7">
        <v>11</v>
      </c>
      <c r="G7" s="7">
        <v>10</v>
      </c>
      <c r="H7" s="7">
        <v>9</v>
      </c>
      <c r="I7" s="7">
        <v>8</v>
      </c>
      <c r="J7" s="7">
        <v>7</v>
      </c>
      <c r="K7" s="7">
        <v>6</v>
      </c>
      <c r="L7" s="7">
        <v>5</v>
      </c>
      <c r="M7" s="7">
        <v>4</v>
      </c>
      <c r="N7" s="7">
        <v>3</v>
      </c>
      <c r="O7" s="7">
        <v>2</v>
      </c>
      <c r="P7" s="7">
        <v>1</v>
      </c>
      <c r="Q7" s="9"/>
    </row>
    <row r="8" spans="1:17">
      <c r="A8" s="4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</row>
    <row r="9" spans="1:17" s="26" customFormat="1" ht="3" customHeight="1">
      <c r="B9" s="27"/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>
      <c r="A10" s="4" t="s">
        <v>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17" t="s">
        <v>25</v>
      </c>
      <c r="B11" s="1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17" t="s">
        <v>26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>
      <c r="A13" s="17" t="s">
        <v>44</v>
      </c>
      <c r="B13" s="1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>
      <c r="A14" s="17" t="s">
        <v>45</v>
      </c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4" customFormat="1" ht="12" customHeight="1">
      <c r="A15" s="17" t="s">
        <v>27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4" customFormat="1" ht="12" customHeight="1">
      <c r="A16" s="17" t="s">
        <v>46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1.25" customHeight="1">
      <c r="A17" s="17" t="s">
        <v>28</v>
      </c>
      <c r="B17" s="1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26" customFormat="1" ht="2.25" customHeight="1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ht="13.5" customHeight="1">
      <c r="A19" s="16" t="s">
        <v>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4" customFormat="1" ht="12.75" customHeight="1">
      <c r="A20" s="17" t="s">
        <v>55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14.25" customHeight="1">
      <c r="A21" s="18" t="s">
        <v>56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26" customFormat="1" ht="3.75" customHeight="1">
      <c r="A22" s="2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3.7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4" customFormat="1" ht="13.5" customHeight="1">
      <c r="A24" s="19" t="s">
        <v>33</v>
      </c>
      <c r="B24" s="20"/>
      <c r="C24" s="20"/>
      <c r="D24" s="20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2.75" customHeight="1">
      <c r="A25" s="21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26" customFormat="1" ht="4.5" customHeigh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6.5" customHeight="1">
      <c r="A28" s="16" t="s">
        <v>32</v>
      </c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3.5" customHeight="1">
      <c r="A29" s="21" t="s">
        <v>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 s="22" t="s">
        <v>34</v>
      </c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>
      <c r="A31" s="21" t="s">
        <v>35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>
      <c r="A32" s="21" t="s">
        <v>36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8">
      <c r="A33" s="21" t="s">
        <v>37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8">
      <c r="A34" s="21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8">
      <c r="A35" s="2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8" s="14" customFormat="1" ht="12" customHeight="1">
      <c r="A36" s="24" t="s">
        <v>40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8">
      <c r="A37" s="22" t="s">
        <v>42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8">
      <c r="A38" s="25" t="s">
        <v>41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8" ht="12.75" customHeight="1">
      <c r="A39" s="25" t="s">
        <v>43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8" s="26" customFormat="1" ht="4.5" customHeight="1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8" ht="15.75">
      <c r="A43" s="302" t="s">
        <v>19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</row>
    <row r="44" spans="1:18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8" s="5" customFormat="1">
      <c r="A45" s="30"/>
      <c r="B45" s="33" t="s">
        <v>20</v>
      </c>
      <c r="C45" s="33"/>
      <c r="D45" s="33"/>
      <c r="E45" s="34"/>
      <c r="F45" s="33"/>
      <c r="G45" s="30"/>
      <c r="H45" s="30"/>
      <c r="I45" s="33" t="s">
        <v>52</v>
      </c>
      <c r="J45" s="30"/>
      <c r="K45" s="30"/>
      <c r="L45" s="30"/>
      <c r="M45" s="30"/>
      <c r="N45" s="30"/>
      <c r="O45" s="30"/>
      <c r="P45" s="30"/>
      <c r="Q45" s="32"/>
      <c r="R45"/>
    </row>
    <row r="46" spans="1:18" s="5" customFormat="1" ht="11.25">
      <c r="A46" s="30"/>
      <c r="B46" s="33" t="s">
        <v>48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8" s="5" customFormat="1" ht="11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8" s="5" customFormat="1" ht="11.25">
      <c r="A48" s="30"/>
      <c r="B48" s="30" t="s">
        <v>49</v>
      </c>
      <c r="C48" s="35">
        <v>1</v>
      </c>
      <c r="D48" s="35">
        <v>2</v>
      </c>
      <c r="E48" s="35">
        <v>3</v>
      </c>
      <c r="F48" s="35">
        <v>4</v>
      </c>
      <c r="G48" s="35">
        <v>5</v>
      </c>
      <c r="H48" s="30"/>
      <c r="I48" s="30" t="s">
        <v>49</v>
      </c>
      <c r="J48" s="35">
        <v>1</v>
      </c>
      <c r="K48" s="35">
        <v>2</v>
      </c>
      <c r="L48" s="35">
        <v>3</v>
      </c>
      <c r="M48" s="35">
        <v>4</v>
      </c>
      <c r="N48" s="35">
        <v>5</v>
      </c>
      <c r="O48" s="35"/>
      <c r="P48" s="30"/>
      <c r="Q48" s="30"/>
      <c r="R48" s="1"/>
    </row>
    <row r="49" spans="1:18" s="5" customFormat="1" ht="11.25">
      <c r="A49" s="30"/>
      <c r="B49" s="30" t="s">
        <v>50</v>
      </c>
      <c r="C49" s="30">
        <v>-100</v>
      </c>
      <c r="D49" s="30">
        <v>0</v>
      </c>
      <c r="E49" s="30">
        <v>0</v>
      </c>
      <c r="F49" s="30">
        <v>0</v>
      </c>
      <c r="G49" s="30">
        <v>-100</v>
      </c>
      <c r="H49" s="30"/>
      <c r="I49" s="30" t="s">
        <v>50</v>
      </c>
      <c r="J49" s="30">
        <v>-150</v>
      </c>
      <c r="K49" s="30">
        <v>-80</v>
      </c>
      <c r="L49" s="30">
        <v>0</v>
      </c>
      <c r="M49" s="30">
        <v>0</v>
      </c>
      <c r="N49" s="30">
        <v>-50</v>
      </c>
      <c r="O49" s="30"/>
      <c r="P49" s="30"/>
      <c r="Q49" s="30"/>
      <c r="R49" s="1"/>
    </row>
    <row r="50" spans="1:18" s="5" customFormat="1" ht="11.25">
      <c r="A50" s="30"/>
      <c r="B50" s="30" t="s">
        <v>51</v>
      </c>
      <c r="C50" s="30">
        <v>100</v>
      </c>
      <c r="D50" s="30">
        <v>50</v>
      </c>
      <c r="E50" s="30">
        <v>0</v>
      </c>
      <c r="F50" s="30">
        <v>-50</v>
      </c>
      <c r="G50" s="30">
        <v>-200</v>
      </c>
      <c r="H50" s="30"/>
      <c r="I50" s="30" t="s">
        <v>53</v>
      </c>
      <c r="J50" s="30">
        <v>0</v>
      </c>
      <c r="K50" s="30">
        <v>0</v>
      </c>
      <c r="L50" s="30">
        <v>0</v>
      </c>
      <c r="M50" s="30">
        <v>0</v>
      </c>
      <c r="N50" s="30">
        <v>-100</v>
      </c>
      <c r="O50" s="30"/>
      <c r="P50" s="30"/>
      <c r="Q50" s="30"/>
      <c r="R50" s="1"/>
    </row>
    <row r="51" spans="1:18" s="5" customFormat="1" ht="11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1"/>
    </row>
    <row r="52" spans="1:18" s="5" customFormat="1" ht="11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1"/>
    </row>
    <row r="53" spans="1:18" s="5" customFormat="1" ht="11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1"/>
    </row>
    <row r="54" spans="1:18" s="5" customFormat="1" ht="11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1"/>
    </row>
    <row r="55" spans="1:18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8" ht="15">
      <c r="A56" s="6" t="s">
        <v>47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8" ht="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</sheetData>
  <mergeCells count="1">
    <mergeCell ref="A43:Q43"/>
  </mergeCells>
  <phoneticPr fontId="0" type="noConversion"/>
  <pageMargins left="0.39370078740157483" right="0.19685039370078741" top="1.3779527559055118" bottom="0" header="0.51181102362204722" footer="0.51181102362204722"/>
  <pageSetup paperSize="9" orientation="portrait" horizontalDpi="36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30" zoomScale="130" zoomScaleNormal="130" workbookViewId="0">
      <selection activeCell="C53" sqref="C53"/>
    </sheetView>
  </sheetViews>
  <sheetFormatPr defaultColWidth="9.140625" defaultRowHeight="12.75"/>
  <cols>
    <col min="1" max="1" width="45.28515625" style="112" bestFit="1" customWidth="1"/>
    <col min="2" max="12" width="5.7109375" style="112" customWidth="1"/>
    <col min="13" max="16" width="5" style="112" customWidth="1"/>
    <col min="17" max="17" width="6.28515625" style="112" customWidth="1"/>
    <col min="18" max="16384" width="9.140625" style="112"/>
  </cols>
  <sheetData>
    <row r="1" spans="1:17">
      <c r="A1" s="113" t="s">
        <v>89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7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</row>
    <row r="11" spans="1:17">
      <c r="A11" s="114" t="s">
        <v>1</v>
      </c>
      <c r="B11" s="115">
        <v>15</v>
      </c>
      <c r="C11" s="115">
        <v>14</v>
      </c>
      <c r="D11" s="115">
        <v>13</v>
      </c>
      <c r="E11" s="115">
        <v>12</v>
      </c>
      <c r="F11" s="115">
        <v>11</v>
      </c>
      <c r="G11" s="115">
        <v>10</v>
      </c>
      <c r="H11" s="115">
        <v>9</v>
      </c>
      <c r="I11" s="115">
        <v>8</v>
      </c>
      <c r="J11" s="115">
        <v>7</v>
      </c>
      <c r="K11" s="115">
        <v>6</v>
      </c>
      <c r="L11" s="115">
        <v>5</v>
      </c>
      <c r="M11" s="115">
        <v>4</v>
      </c>
      <c r="N11" s="115">
        <v>3</v>
      </c>
      <c r="O11" s="115">
        <v>2</v>
      </c>
      <c r="P11" s="115">
        <v>1</v>
      </c>
      <c r="Q11" s="99"/>
    </row>
    <row r="12" spans="1:17">
      <c r="A12" s="114" t="s">
        <v>97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>
      <c r="A13" s="117" t="s">
        <v>63</v>
      </c>
      <c r="B13" s="112">
        <f>-1.8-0.4</f>
        <v>-2.2000000000000002</v>
      </c>
      <c r="C13" s="112">
        <f t="shared" ref="C13:P15" si="0">-1.8-0.4</f>
        <v>-2.2000000000000002</v>
      </c>
      <c r="D13" s="112">
        <f t="shared" si="0"/>
        <v>-2.2000000000000002</v>
      </c>
      <c r="E13" s="112">
        <f t="shared" si="0"/>
        <v>-2.2000000000000002</v>
      </c>
      <c r="F13" s="112">
        <f t="shared" si="0"/>
        <v>-2.2000000000000002</v>
      </c>
      <c r="G13" s="112">
        <f t="shared" si="0"/>
        <v>-2.2000000000000002</v>
      </c>
      <c r="H13" s="112">
        <f t="shared" si="0"/>
        <v>-2.2000000000000002</v>
      </c>
      <c r="I13" s="112">
        <f t="shared" si="0"/>
        <v>-2.2000000000000002</v>
      </c>
      <c r="J13" s="112">
        <f t="shared" si="0"/>
        <v>-2.2000000000000002</v>
      </c>
      <c r="K13" s="112">
        <f t="shared" si="0"/>
        <v>-2.2000000000000002</v>
      </c>
      <c r="L13" s="112">
        <f t="shared" si="0"/>
        <v>-2.2000000000000002</v>
      </c>
      <c r="M13" s="112">
        <f t="shared" si="0"/>
        <v>-2.2000000000000002</v>
      </c>
      <c r="N13" s="112">
        <f t="shared" si="0"/>
        <v>-2.2000000000000002</v>
      </c>
      <c r="O13" s="112">
        <f t="shared" si="0"/>
        <v>-2.2000000000000002</v>
      </c>
      <c r="P13" s="112">
        <f t="shared" si="0"/>
        <v>-2.2000000000000002</v>
      </c>
      <c r="Q13" s="99"/>
    </row>
    <row r="14" spans="1:17">
      <c r="A14" s="117" t="s">
        <v>64</v>
      </c>
      <c r="B14" s="112">
        <f t="shared" ref="B14:B15" si="1">-1.8-0.4</f>
        <v>-2.2000000000000002</v>
      </c>
      <c r="C14" s="112">
        <f t="shared" si="0"/>
        <v>-2.2000000000000002</v>
      </c>
      <c r="D14" s="112">
        <f t="shared" si="0"/>
        <v>-2.2000000000000002</v>
      </c>
      <c r="E14" s="112">
        <f t="shared" si="0"/>
        <v>-2.2000000000000002</v>
      </c>
      <c r="F14" s="112">
        <f t="shared" si="0"/>
        <v>-2.2000000000000002</v>
      </c>
      <c r="G14" s="112">
        <f t="shared" si="0"/>
        <v>-2.2000000000000002</v>
      </c>
      <c r="H14" s="112">
        <f t="shared" si="0"/>
        <v>-2.2000000000000002</v>
      </c>
      <c r="I14" s="112">
        <f t="shared" si="0"/>
        <v>-2.2000000000000002</v>
      </c>
      <c r="J14" s="112">
        <f t="shared" si="0"/>
        <v>-2.2000000000000002</v>
      </c>
      <c r="K14" s="112">
        <f t="shared" si="0"/>
        <v>-2.2000000000000002</v>
      </c>
      <c r="L14" s="112">
        <f t="shared" si="0"/>
        <v>-2.2000000000000002</v>
      </c>
      <c r="M14" s="112">
        <f t="shared" si="0"/>
        <v>-2.2000000000000002</v>
      </c>
      <c r="N14" s="112">
        <f t="shared" si="0"/>
        <v>-2.2000000000000002</v>
      </c>
      <c r="O14" s="112">
        <f t="shared" si="0"/>
        <v>-2.2000000000000002</v>
      </c>
      <c r="P14" s="112">
        <f t="shared" si="0"/>
        <v>-2.2000000000000002</v>
      </c>
      <c r="Q14" s="99"/>
    </row>
    <row r="15" spans="1:17">
      <c r="A15" s="117" t="s">
        <v>34</v>
      </c>
      <c r="B15" s="112">
        <f t="shared" si="1"/>
        <v>-2.2000000000000002</v>
      </c>
      <c r="C15" s="112">
        <f t="shared" si="0"/>
        <v>-2.2000000000000002</v>
      </c>
      <c r="D15" s="112">
        <f t="shared" si="0"/>
        <v>-2.2000000000000002</v>
      </c>
      <c r="E15" s="112">
        <f t="shared" si="0"/>
        <v>-2.2000000000000002</v>
      </c>
      <c r="F15" s="112">
        <f t="shared" si="0"/>
        <v>-2.2000000000000002</v>
      </c>
      <c r="G15" s="112">
        <f t="shared" si="0"/>
        <v>-2.2000000000000002</v>
      </c>
      <c r="H15" s="112">
        <f t="shared" si="0"/>
        <v>-2.2000000000000002</v>
      </c>
      <c r="I15" s="112">
        <f t="shared" si="0"/>
        <v>-2.2000000000000002</v>
      </c>
      <c r="J15" s="112">
        <f t="shared" si="0"/>
        <v>-2.2000000000000002</v>
      </c>
      <c r="K15" s="112">
        <f t="shared" si="0"/>
        <v>-2.2000000000000002</v>
      </c>
      <c r="L15" s="112">
        <f t="shared" si="0"/>
        <v>-2.2000000000000002</v>
      </c>
      <c r="M15" s="112">
        <f t="shared" si="0"/>
        <v>-2.2000000000000002</v>
      </c>
      <c r="N15" s="112">
        <f t="shared" si="0"/>
        <v>-2.2000000000000002</v>
      </c>
      <c r="O15" s="112">
        <f t="shared" si="0"/>
        <v>-2.2000000000000002</v>
      </c>
      <c r="P15" s="112">
        <f t="shared" si="0"/>
        <v>-2.2000000000000002</v>
      </c>
      <c r="Q15" s="99"/>
    </row>
    <row r="16" spans="1:17">
      <c r="A16" s="117" t="s">
        <v>35</v>
      </c>
      <c r="B16" s="112">
        <v>-1.8</v>
      </c>
      <c r="C16" s="112">
        <v>-1.8</v>
      </c>
      <c r="D16" s="112">
        <v>-1.8</v>
      </c>
      <c r="E16" s="112">
        <v>-1.8</v>
      </c>
      <c r="F16" s="112">
        <v>-1.8</v>
      </c>
      <c r="G16" s="112">
        <v>-1.8</v>
      </c>
      <c r="H16" s="112">
        <v>-1.8</v>
      </c>
      <c r="I16" s="112">
        <v>-1.8</v>
      </c>
      <c r="J16" s="112">
        <v>-1.8</v>
      </c>
      <c r="K16" s="112">
        <v>-1.8</v>
      </c>
      <c r="L16" s="112">
        <v>-1.8</v>
      </c>
      <c r="M16" s="112">
        <v>-1.8</v>
      </c>
      <c r="N16" s="112">
        <v>-1.8</v>
      </c>
      <c r="O16" s="112">
        <v>-1.8</v>
      </c>
      <c r="P16" s="112">
        <v>-1.8</v>
      </c>
      <c r="Q16" s="99"/>
    </row>
    <row r="17" spans="1:17">
      <c r="A17" s="117" t="s">
        <v>36</v>
      </c>
      <c r="B17" s="112">
        <v>-1.8</v>
      </c>
      <c r="C17" s="112">
        <v>-1.8</v>
      </c>
      <c r="D17" s="112">
        <v>-1.8</v>
      </c>
      <c r="E17" s="112">
        <v>-1.8</v>
      </c>
      <c r="F17" s="112">
        <v>-1.8</v>
      </c>
      <c r="G17" s="112">
        <v>-1.8</v>
      </c>
      <c r="H17" s="112">
        <v>-1.8</v>
      </c>
      <c r="I17" s="112">
        <v>-1.8</v>
      </c>
      <c r="J17" s="112">
        <v>-1.8</v>
      </c>
      <c r="K17" s="112">
        <v>-1.8</v>
      </c>
      <c r="L17" s="112">
        <v>-1.8</v>
      </c>
      <c r="M17" s="112">
        <v>-1.8</v>
      </c>
      <c r="N17" s="112">
        <v>-1.8</v>
      </c>
      <c r="O17" s="112">
        <v>-1.8</v>
      </c>
      <c r="P17" s="112">
        <v>-1.8</v>
      </c>
      <c r="Q17" s="99"/>
    </row>
    <row r="18" spans="1:17">
      <c r="A18" s="117" t="s">
        <v>37</v>
      </c>
      <c r="B18" s="112">
        <v>-1.8</v>
      </c>
      <c r="C18" s="112">
        <v>-1.8</v>
      </c>
      <c r="D18" s="112">
        <v>-1.8</v>
      </c>
      <c r="E18" s="112">
        <v>-1.8</v>
      </c>
      <c r="F18" s="112">
        <v>-1.8</v>
      </c>
      <c r="G18" s="112">
        <v>-1.8</v>
      </c>
      <c r="H18" s="112">
        <v>-1.8</v>
      </c>
      <c r="I18" s="112">
        <v>-1.8</v>
      </c>
      <c r="J18" s="112">
        <v>-1.8</v>
      </c>
      <c r="K18" s="112">
        <v>-1.8</v>
      </c>
      <c r="L18" s="112">
        <v>-1.8</v>
      </c>
      <c r="M18" s="112">
        <v>-1.8</v>
      </c>
      <c r="N18" s="112">
        <v>-1.8</v>
      </c>
      <c r="O18" s="112">
        <v>-1.8</v>
      </c>
      <c r="P18" s="112">
        <v>-1.8</v>
      </c>
      <c r="Q18" s="99"/>
    </row>
    <row r="19" spans="1:17">
      <c r="A19" s="117" t="s">
        <v>38</v>
      </c>
      <c r="B19" s="298">
        <f>-2.05-0.2</f>
        <v>-2.25</v>
      </c>
      <c r="C19" s="298">
        <f t="shared" ref="C19:I23" si="2">-2.05-0.2</f>
        <v>-2.25</v>
      </c>
      <c r="D19" s="298">
        <f t="shared" si="2"/>
        <v>-2.25</v>
      </c>
      <c r="E19" s="298">
        <f t="shared" si="2"/>
        <v>-2.25</v>
      </c>
      <c r="F19" s="298">
        <f t="shared" si="2"/>
        <v>-2.25</v>
      </c>
      <c r="G19" s="298">
        <f t="shared" si="2"/>
        <v>-2.25</v>
      </c>
      <c r="H19" s="298">
        <f t="shared" si="2"/>
        <v>-2.25</v>
      </c>
      <c r="I19" s="298">
        <f t="shared" si="2"/>
        <v>-2.25</v>
      </c>
      <c r="J19" s="112">
        <f>-1.8-0.2</f>
        <v>-2</v>
      </c>
      <c r="K19" s="112">
        <f t="shared" ref="K19:P24" si="3">-1.8-0.2</f>
        <v>-2</v>
      </c>
      <c r="L19" s="112">
        <f t="shared" si="3"/>
        <v>-2</v>
      </c>
      <c r="M19" s="112">
        <f t="shared" si="3"/>
        <v>-2</v>
      </c>
      <c r="N19" s="112">
        <f t="shared" si="3"/>
        <v>-2</v>
      </c>
      <c r="O19" s="112">
        <f t="shared" si="3"/>
        <v>-2</v>
      </c>
      <c r="P19" s="112">
        <f t="shared" si="3"/>
        <v>-2</v>
      </c>
      <c r="Q19" s="99"/>
    </row>
    <row r="20" spans="1:17">
      <c r="A20" s="117" t="s">
        <v>39</v>
      </c>
      <c r="B20" s="298">
        <f t="shared" ref="B20:B23" si="4">-2.05-0.2</f>
        <v>-2.25</v>
      </c>
      <c r="C20" s="298">
        <f t="shared" si="2"/>
        <v>-2.25</v>
      </c>
      <c r="D20" s="298">
        <f t="shared" si="2"/>
        <v>-2.25</v>
      </c>
      <c r="E20" s="298">
        <f t="shared" si="2"/>
        <v>-2.25</v>
      </c>
      <c r="F20" s="298">
        <f t="shared" si="2"/>
        <v>-2.25</v>
      </c>
      <c r="G20" s="298">
        <f t="shared" si="2"/>
        <v>-2.25</v>
      </c>
      <c r="H20" s="298">
        <f t="shared" si="2"/>
        <v>-2.25</v>
      </c>
      <c r="I20" s="298">
        <f t="shared" si="2"/>
        <v>-2.25</v>
      </c>
      <c r="J20" s="112">
        <f t="shared" ref="J20:J23" si="5">-1.8-0.2</f>
        <v>-2</v>
      </c>
      <c r="K20" s="112">
        <f t="shared" si="3"/>
        <v>-2</v>
      </c>
      <c r="L20" s="112">
        <f t="shared" si="3"/>
        <v>-2</v>
      </c>
      <c r="M20" s="112">
        <f t="shared" si="3"/>
        <v>-2</v>
      </c>
      <c r="N20" s="112">
        <f t="shared" si="3"/>
        <v>-2</v>
      </c>
      <c r="O20" s="112">
        <f t="shared" si="3"/>
        <v>-2</v>
      </c>
      <c r="P20" s="112">
        <f t="shared" si="3"/>
        <v>-2</v>
      </c>
      <c r="Q20" s="99"/>
    </row>
    <row r="21" spans="1:17">
      <c r="A21" s="117" t="s">
        <v>40</v>
      </c>
      <c r="B21" s="298">
        <f t="shared" si="4"/>
        <v>-2.25</v>
      </c>
      <c r="C21" s="298">
        <f t="shared" si="2"/>
        <v>-2.25</v>
      </c>
      <c r="D21" s="298">
        <f t="shared" si="2"/>
        <v>-2.25</v>
      </c>
      <c r="E21" s="298">
        <f t="shared" si="2"/>
        <v>-2.25</v>
      </c>
      <c r="F21" s="298">
        <f t="shared" si="2"/>
        <v>-2.25</v>
      </c>
      <c r="G21" s="298">
        <f t="shared" si="2"/>
        <v>-2.25</v>
      </c>
      <c r="H21" s="298">
        <f t="shared" si="2"/>
        <v>-2.25</v>
      </c>
      <c r="I21" s="298">
        <f t="shared" si="2"/>
        <v>-2.25</v>
      </c>
      <c r="J21" s="112">
        <f t="shared" si="5"/>
        <v>-2</v>
      </c>
      <c r="K21" s="112">
        <f t="shared" si="3"/>
        <v>-2</v>
      </c>
      <c r="L21" s="112">
        <f t="shared" si="3"/>
        <v>-2</v>
      </c>
      <c r="M21" s="112">
        <f t="shared" si="3"/>
        <v>-2</v>
      </c>
      <c r="N21" s="112">
        <f t="shared" si="3"/>
        <v>-2</v>
      </c>
      <c r="O21" s="112">
        <f t="shared" si="3"/>
        <v>-2</v>
      </c>
      <c r="P21" s="112">
        <f t="shared" si="3"/>
        <v>-2</v>
      </c>
      <c r="Q21" s="99"/>
    </row>
    <row r="22" spans="1:17">
      <c r="A22" s="117" t="s">
        <v>42</v>
      </c>
      <c r="B22" s="298">
        <f t="shared" si="4"/>
        <v>-2.25</v>
      </c>
      <c r="C22" s="298">
        <f t="shared" si="2"/>
        <v>-2.25</v>
      </c>
      <c r="D22" s="298">
        <f t="shared" si="2"/>
        <v>-2.25</v>
      </c>
      <c r="E22" s="298">
        <f t="shared" si="2"/>
        <v>-2.25</v>
      </c>
      <c r="F22" s="298">
        <f t="shared" si="2"/>
        <v>-2.25</v>
      </c>
      <c r="G22" s="298">
        <f t="shared" si="2"/>
        <v>-2.25</v>
      </c>
      <c r="H22" s="298">
        <f t="shared" si="2"/>
        <v>-2.25</v>
      </c>
      <c r="I22" s="298">
        <f t="shared" si="2"/>
        <v>-2.25</v>
      </c>
      <c r="J22" s="112">
        <f t="shared" si="5"/>
        <v>-2</v>
      </c>
      <c r="K22" s="112">
        <f t="shared" si="3"/>
        <v>-2</v>
      </c>
      <c r="L22" s="112">
        <f t="shared" si="3"/>
        <v>-2</v>
      </c>
      <c r="M22" s="112">
        <f t="shared" si="3"/>
        <v>-2</v>
      </c>
      <c r="N22" s="112">
        <f t="shared" si="3"/>
        <v>-2</v>
      </c>
      <c r="O22" s="112">
        <f t="shared" si="3"/>
        <v>-2</v>
      </c>
      <c r="P22" s="112">
        <f t="shared" si="3"/>
        <v>-2</v>
      </c>
      <c r="Q22" s="99"/>
    </row>
    <row r="23" spans="1:17">
      <c r="A23" s="117" t="s">
        <v>41</v>
      </c>
      <c r="B23" s="298">
        <f t="shared" si="4"/>
        <v>-2.25</v>
      </c>
      <c r="C23" s="298">
        <f t="shared" si="2"/>
        <v>-2.25</v>
      </c>
      <c r="D23" s="298">
        <f t="shared" si="2"/>
        <v>-2.25</v>
      </c>
      <c r="E23" s="298">
        <f t="shared" si="2"/>
        <v>-2.25</v>
      </c>
      <c r="F23" s="298">
        <f t="shared" si="2"/>
        <v>-2.25</v>
      </c>
      <c r="G23" s="298">
        <f t="shared" si="2"/>
        <v>-2.25</v>
      </c>
      <c r="H23" s="298">
        <f t="shared" si="2"/>
        <v>-2.25</v>
      </c>
      <c r="I23" s="298">
        <f t="shared" si="2"/>
        <v>-2.25</v>
      </c>
      <c r="J23" s="112">
        <f t="shared" si="5"/>
        <v>-2</v>
      </c>
      <c r="K23" s="112">
        <f t="shared" si="3"/>
        <v>-2</v>
      </c>
      <c r="L23" s="112">
        <f t="shared" si="3"/>
        <v>-2</v>
      </c>
      <c r="M23" s="112">
        <f t="shared" si="3"/>
        <v>-2</v>
      </c>
      <c r="N23" s="112">
        <f t="shared" si="3"/>
        <v>-2</v>
      </c>
      <c r="O23" s="112">
        <f t="shared" si="3"/>
        <v>-2</v>
      </c>
      <c r="P23" s="112">
        <f t="shared" si="3"/>
        <v>-2</v>
      </c>
      <c r="Q23" s="99"/>
    </row>
    <row r="24" spans="1:17">
      <c r="A24" s="117" t="s">
        <v>65</v>
      </c>
      <c r="B24" s="299">
        <f>-2.3-0.2</f>
        <v>-2.5</v>
      </c>
      <c r="C24" s="299">
        <f t="shared" ref="C24:I24" si="6">-2.3-0.2</f>
        <v>-2.5</v>
      </c>
      <c r="D24" s="299">
        <f t="shared" si="6"/>
        <v>-2.5</v>
      </c>
      <c r="E24" s="299">
        <f t="shared" si="6"/>
        <v>-2.5</v>
      </c>
      <c r="F24" s="299">
        <f t="shared" si="6"/>
        <v>-2.5</v>
      </c>
      <c r="G24" s="299">
        <f t="shared" si="6"/>
        <v>-2.5</v>
      </c>
      <c r="H24" s="299">
        <f t="shared" si="6"/>
        <v>-2.5</v>
      </c>
      <c r="I24" s="299">
        <f t="shared" si="6"/>
        <v>-2.5</v>
      </c>
      <c r="J24" s="112">
        <f>-1.8-0.2</f>
        <v>-2</v>
      </c>
      <c r="K24" s="112">
        <f t="shared" si="3"/>
        <v>-2</v>
      </c>
      <c r="L24" s="112">
        <f t="shared" si="3"/>
        <v>-2</v>
      </c>
      <c r="M24" s="112">
        <f t="shared" si="3"/>
        <v>-2</v>
      </c>
      <c r="N24" s="112">
        <f t="shared" si="3"/>
        <v>-2</v>
      </c>
      <c r="O24" s="112">
        <f t="shared" si="3"/>
        <v>-2</v>
      </c>
      <c r="P24" s="112">
        <f t="shared" si="3"/>
        <v>-2</v>
      </c>
      <c r="Q24" s="99"/>
    </row>
    <row r="25" spans="1:17">
      <c r="A25" s="117" t="s">
        <v>66</v>
      </c>
      <c r="B25" s="122">
        <f>-1.5-0.2</f>
        <v>-1.7</v>
      </c>
      <c r="C25" s="122">
        <f t="shared" ref="C25:P25" si="7">-1.5-0.2</f>
        <v>-1.7</v>
      </c>
      <c r="D25" s="122">
        <f t="shared" si="7"/>
        <v>-1.7</v>
      </c>
      <c r="E25" s="122">
        <f t="shared" si="7"/>
        <v>-1.7</v>
      </c>
      <c r="F25" s="122">
        <f t="shared" si="7"/>
        <v>-1.7</v>
      </c>
      <c r="G25" s="122">
        <f t="shared" si="7"/>
        <v>-1.7</v>
      </c>
      <c r="H25" s="122">
        <f t="shared" si="7"/>
        <v>-1.7</v>
      </c>
      <c r="I25" s="122">
        <f t="shared" si="7"/>
        <v>-1.7</v>
      </c>
      <c r="J25" s="122">
        <f t="shared" si="7"/>
        <v>-1.7</v>
      </c>
      <c r="K25" s="122">
        <f t="shared" si="7"/>
        <v>-1.7</v>
      </c>
      <c r="L25" s="122">
        <f t="shared" si="7"/>
        <v>-1.7</v>
      </c>
      <c r="M25" s="122">
        <f t="shared" si="7"/>
        <v>-1.7</v>
      </c>
      <c r="N25" s="122">
        <f t="shared" si="7"/>
        <v>-1.7</v>
      </c>
      <c r="O25" s="122">
        <f t="shared" si="7"/>
        <v>-1.7</v>
      </c>
      <c r="P25" s="122">
        <f t="shared" si="7"/>
        <v>-1.7</v>
      </c>
      <c r="Q25" s="99"/>
    </row>
    <row r="26" spans="1:17">
      <c r="A26" s="117"/>
      <c r="Q26" s="99"/>
    </row>
    <row r="27" spans="1:17">
      <c r="A27" s="114" t="s">
        <v>94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99"/>
    </row>
    <row r="28" spans="1:17">
      <c r="A28" s="117" t="s">
        <v>63</v>
      </c>
      <c r="B28" s="112">
        <f>-2.1-0.5</f>
        <v>-2.6</v>
      </c>
      <c r="C28" s="112">
        <f t="shared" ref="C28:P30" si="8">-2.1-0.5</f>
        <v>-2.6</v>
      </c>
      <c r="D28" s="112">
        <f t="shared" si="8"/>
        <v>-2.6</v>
      </c>
      <c r="E28" s="112">
        <f t="shared" si="8"/>
        <v>-2.6</v>
      </c>
      <c r="F28" s="112">
        <f t="shared" si="8"/>
        <v>-2.6</v>
      </c>
      <c r="G28" s="112">
        <f t="shared" si="8"/>
        <v>-2.6</v>
      </c>
      <c r="H28" s="112">
        <f t="shared" si="8"/>
        <v>-2.6</v>
      </c>
      <c r="I28" s="112">
        <f t="shared" si="8"/>
        <v>-2.6</v>
      </c>
      <c r="J28" s="112">
        <f t="shared" si="8"/>
        <v>-2.6</v>
      </c>
      <c r="K28" s="112">
        <f t="shared" si="8"/>
        <v>-2.6</v>
      </c>
      <c r="L28" s="112">
        <f t="shared" si="8"/>
        <v>-2.6</v>
      </c>
      <c r="M28" s="112">
        <f t="shared" si="8"/>
        <v>-2.6</v>
      </c>
      <c r="N28" s="112">
        <f t="shared" si="8"/>
        <v>-2.6</v>
      </c>
      <c r="O28" s="112">
        <f t="shared" si="8"/>
        <v>-2.6</v>
      </c>
      <c r="P28" s="112">
        <f t="shared" si="8"/>
        <v>-2.6</v>
      </c>
      <c r="Q28" s="99"/>
    </row>
    <row r="29" spans="1:17">
      <c r="A29" s="117" t="s">
        <v>64</v>
      </c>
      <c r="B29" s="112">
        <f t="shared" ref="B29:B30" si="9">-2.1-0.5</f>
        <v>-2.6</v>
      </c>
      <c r="C29" s="112">
        <f t="shared" si="8"/>
        <v>-2.6</v>
      </c>
      <c r="D29" s="112">
        <f t="shared" si="8"/>
        <v>-2.6</v>
      </c>
      <c r="E29" s="112">
        <f t="shared" si="8"/>
        <v>-2.6</v>
      </c>
      <c r="F29" s="112">
        <f t="shared" si="8"/>
        <v>-2.6</v>
      </c>
      <c r="G29" s="112">
        <f t="shared" si="8"/>
        <v>-2.6</v>
      </c>
      <c r="H29" s="112">
        <f t="shared" si="8"/>
        <v>-2.6</v>
      </c>
      <c r="I29" s="112">
        <f t="shared" si="8"/>
        <v>-2.6</v>
      </c>
      <c r="J29" s="112">
        <f t="shared" si="8"/>
        <v>-2.6</v>
      </c>
      <c r="K29" s="112">
        <f t="shared" si="8"/>
        <v>-2.6</v>
      </c>
      <c r="L29" s="112">
        <f t="shared" si="8"/>
        <v>-2.6</v>
      </c>
      <c r="M29" s="112">
        <f t="shared" si="8"/>
        <v>-2.6</v>
      </c>
      <c r="N29" s="112">
        <f t="shared" si="8"/>
        <v>-2.6</v>
      </c>
      <c r="O29" s="112">
        <f t="shared" si="8"/>
        <v>-2.6</v>
      </c>
      <c r="P29" s="112">
        <f t="shared" si="8"/>
        <v>-2.6</v>
      </c>
      <c r="Q29" s="99"/>
    </row>
    <row r="30" spans="1:17">
      <c r="A30" s="117" t="s">
        <v>34</v>
      </c>
      <c r="B30" s="112">
        <f t="shared" si="9"/>
        <v>-2.6</v>
      </c>
      <c r="C30" s="112">
        <f t="shared" si="8"/>
        <v>-2.6</v>
      </c>
      <c r="D30" s="112">
        <f t="shared" si="8"/>
        <v>-2.6</v>
      </c>
      <c r="E30" s="112">
        <f t="shared" si="8"/>
        <v>-2.6</v>
      </c>
      <c r="F30" s="112">
        <f t="shared" si="8"/>
        <v>-2.6</v>
      </c>
      <c r="G30" s="112">
        <f t="shared" si="8"/>
        <v>-2.6</v>
      </c>
      <c r="H30" s="112">
        <f t="shared" si="8"/>
        <v>-2.6</v>
      </c>
      <c r="I30" s="112">
        <f t="shared" si="8"/>
        <v>-2.6</v>
      </c>
      <c r="J30" s="112">
        <f t="shared" si="8"/>
        <v>-2.6</v>
      </c>
      <c r="K30" s="112">
        <f t="shared" si="8"/>
        <v>-2.6</v>
      </c>
      <c r="L30" s="112">
        <f t="shared" si="8"/>
        <v>-2.6</v>
      </c>
      <c r="M30" s="112">
        <f t="shared" si="8"/>
        <v>-2.6</v>
      </c>
      <c r="N30" s="112">
        <f t="shared" si="8"/>
        <v>-2.6</v>
      </c>
      <c r="O30" s="112">
        <f t="shared" si="8"/>
        <v>-2.6</v>
      </c>
      <c r="P30" s="112">
        <f t="shared" si="8"/>
        <v>-2.6</v>
      </c>
      <c r="Q30" s="99"/>
    </row>
    <row r="31" spans="1:17">
      <c r="A31" s="117" t="s">
        <v>35</v>
      </c>
      <c r="B31" s="112">
        <f>-2.1-0.2</f>
        <v>-2.3000000000000003</v>
      </c>
      <c r="C31" s="112">
        <f t="shared" ref="C31:P39" si="10">-2.1-0.2</f>
        <v>-2.3000000000000003</v>
      </c>
      <c r="D31" s="112">
        <f t="shared" si="10"/>
        <v>-2.3000000000000003</v>
      </c>
      <c r="E31" s="112">
        <f t="shared" si="10"/>
        <v>-2.3000000000000003</v>
      </c>
      <c r="F31" s="112">
        <f t="shared" si="10"/>
        <v>-2.3000000000000003</v>
      </c>
      <c r="G31" s="112">
        <f t="shared" si="10"/>
        <v>-2.3000000000000003</v>
      </c>
      <c r="H31" s="112">
        <f t="shared" si="10"/>
        <v>-2.3000000000000003</v>
      </c>
      <c r="I31" s="112">
        <f t="shared" si="10"/>
        <v>-2.3000000000000003</v>
      </c>
      <c r="J31" s="112">
        <f t="shared" si="10"/>
        <v>-2.3000000000000003</v>
      </c>
      <c r="K31" s="112">
        <f t="shared" si="10"/>
        <v>-2.3000000000000003</v>
      </c>
      <c r="L31" s="112">
        <f t="shared" si="10"/>
        <v>-2.3000000000000003</v>
      </c>
      <c r="M31" s="112">
        <f t="shared" si="10"/>
        <v>-2.3000000000000003</v>
      </c>
      <c r="N31" s="112">
        <f t="shared" si="10"/>
        <v>-2.3000000000000003</v>
      </c>
      <c r="O31" s="112">
        <f t="shared" si="10"/>
        <v>-2.3000000000000003</v>
      </c>
      <c r="P31" s="112">
        <f t="shared" si="10"/>
        <v>-2.3000000000000003</v>
      </c>
      <c r="Q31" s="99"/>
    </row>
    <row r="32" spans="1:17">
      <c r="A32" s="117" t="s">
        <v>36</v>
      </c>
      <c r="B32" s="112">
        <f t="shared" ref="B32:B33" si="11">-2.1-0.2</f>
        <v>-2.3000000000000003</v>
      </c>
      <c r="C32" s="112">
        <f t="shared" si="10"/>
        <v>-2.3000000000000003</v>
      </c>
      <c r="D32" s="112">
        <f t="shared" si="10"/>
        <v>-2.3000000000000003</v>
      </c>
      <c r="E32" s="112">
        <f t="shared" si="10"/>
        <v>-2.3000000000000003</v>
      </c>
      <c r="F32" s="112">
        <f t="shared" si="10"/>
        <v>-2.3000000000000003</v>
      </c>
      <c r="G32" s="112">
        <f t="shared" si="10"/>
        <v>-2.3000000000000003</v>
      </c>
      <c r="H32" s="112">
        <f t="shared" si="10"/>
        <v>-2.3000000000000003</v>
      </c>
      <c r="I32" s="112">
        <f t="shared" si="10"/>
        <v>-2.3000000000000003</v>
      </c>
      <c r="J32" s="112">
        <f t="shared" si="10"/>
        <v>-2.3000000000000003</v>
      </c>
      <c r="K32" s="112">
        <f t="shared" si="10"/>
        <v>-2.3000000000000003</v>
      </c>
      <c r="L32" s="112">
        <f t="shared" si="10"/>
        <v>-2.3000000000000003</v>
      </c>
      <c r="M32" s="112">
        <f t="shared" si="10"/>
        <v>-2.3000000000000003</v>
      </c>
      <c r="N32" s="112">
        <f t="shared" si="10"/>
        <v>-2.3000000000000003</v>
      </c>
      <c r="O32" s="112">
        <f t="shared" si="10"/>
        <v>-2.3000000000000003</v>
      </c>
      <c r="P32" s="112">
        <f t="shared" si="10"/>
        <v>-2.3000000000000003</v>
      </c>
      <c r="Q32" s="99"/>
    </row>
    <row r="33" spans="1:17">
      <c r="A33" s="117" t="s">
        <v>37</v>
      </c>
      <c r="B33" s="112">
        <f t="shared" si="11"/>
        <v>-2.3000000000000003</v>
      </c>
      <c r="C33" s="112">
        <f t="shared" si="10"/>
        <v>-2.3000000000000003</v>
      </c>
      <c r="D33" s="112">
        <f t="shared" si="10"/>
        <v>-2.3000000000000003</v>
      </c>
      <c r="E33" s="112">
        <f t="shared" si="10"/>
        <v>-2.3000000000000003</v>
      </c>
      <c r="F33" s="112">
        <f t="shared" si="10"/>
        <v>-2.3000000000000003</v>
      </c>
      <c r="G33" s="112">
        <f t="shared" si="10"/>
        <v>-2.3000000000000003</v>
      </c>
      <c r="H33" s="112">
        <f t="shared" si="10"/>
        <v>-2.3000000000000003</v>
      </c>
      <c r="I33" s="112">
        <f t="shared" si="10"/>
        <v>-2.3000000000000003</v>
      </c>
      <c r="J33" s="112">
        <f t="shared" si="10"/>
        <v>-2.3000000000000003</v>
      </c>
      <c r="K33" s="112">
        <f t="shared" si="10"/>
        <v>-2.3000000000000003</v>
      </c>
      <c r="L33" s="112">
        <f t="shared" si="10"/>
        <v>-2.3000000000000003</v>
      </c>
      <c r="M33" s="112">
        <f t="shared" si="10"/>
        <v>-2.3000000000000003</v>
      </c>
      <c r="N33" s="112">
        <f t="shared" si="10"/>
        <v>-2.3000000000000003</v>
      </c>
      <c r="O33" s="112">
        <f t="shared" si="10"/>
        <v>-2.3000000000000003</v>
      </c>
      <c r="P33" s="112">
        <f t="shared" si="10"/>
        <v>-2.3000000000000003</v>
      </c>
      <c r="Q33" s="99"/>
    </row>
    <row r="34" spans="1:17">
      <c r="A34" s="117" t="s">
        <v>38</v>
      </c>
      <c r="B34" s="301">
        <f>-1.6-0.5</f>
        <v>-2.1</v>
      </c>
      <c r="C34" s="301">
        <f t="shared" ref="C34:I38" si="12">-1.6-0.5</f>
        <v>-2.1</v>
      </c>
      <c r="D34" s="301">
        <f t="shared" si="12"/>
        <v>-2.1</v>
      </c>
      <c r="E34" s="301">
        <f t="shared" si="12"/>
        <v>-2.1</v>
      </c>
      <c r="F34" s="301">
        <f t="shared" si="12"/>
        <v>-2.1</v>
      </c>
      <c r="G34" s="301">
        <f t="shared" si="12"/>
        <v>-2.1</v>
      </c>
      <c r="H34" s="301">
        <f t="shared" si="12"/>
        <v>-2.1</v>
      </c>
      <c r="I34" s="301">
        <f t="shared" si="12"/>
        <v>-2.1</v>
      </c>
      <c r="J34" s="112">
        <f>-2.1-0.2</f>
        <v>-2.3000000000000003</v>
      </c>
      <c r="K34" s="112">
        <f t="shared" si="10"/>
        <v>-2.3000000000000003</v>
      </c>
      <c r="L34" s="112">
        <f t="shared" si="10"/>
        <v>-2.3000000000000003</v>
      </c>
      <c r="M34" s="112">
        <f t="shared" si="10"/>
        <v>-2.3000000000000003</v>
      </c>
      <c r="N34" s="112">
        <f t="shared" si="10"/>
        <v>-2.3000000000000003</v>
      </c>
      <c r="O34" s="112">
        <f t="shared" si="10"/>
        <v>-2.3000000000000003</v>
      </c>
      <c r="P34" s="112">
        <f t="shared" si="10"/>
        <v>-2.3000000000000003</v>
      </c>
      <c r="Q34" s="99"/>
    </row>
    <row r="35" spans="1:17">
      <c r="A35" s="117" t="s">
        <v>39</v>
      </c>
      <c r="B35" s="301">
        <f t="shared" ref="B35:B38" si="13">-1.6-0.5</f>
        <v>-2.1</v>
      </c>
      <c r="C35" s="301">
        <f t="shared" si="12"/>
        <v>-2.1</v>
      </c>
      <c r="D35" s="301">
        <f t="shared" si="12"/>
        <v>-2.1</v>
      </c>
      <c r="E35" s="301">
        <f t="shared" si="12"/>
        <v>-2.1</v>
      </c>
      <c r="F35" s="301">
        <f t="shared" si="12"/>
        <v>-2.1</v>
      </c>
      <c r="G35" s="301">
        <f t="shared" si="12"/>
        <v>-2.1</v>
      </c>
      <c r="H35" s="301">
        <f t="shared" si="12"/>
        <v>-2.1</v>
      </c>
      <c r="I35" s="301">
        <f t="shared" si="12"/>
        <v>-2.1</v>
      </c>
      <c r="J35" s="112">
        <f t="shared" ref="J35:J39" si="14">-2.1-0.2</f>
        <v>-2.3000000000000003</v>
      </c>
      <c r="K35" s="112">
        <f t="shared" si="10"/>
        <v>-2.3000000000000003</v>
      </c>
      <c r="L35" s="112">
        <f t="shared" si="10"/>
        <v>-2.3000000000000003</v>
      </c>
      <c r="M35" s="112">
        <f t="shared" si="10"/>
        <v>-2.3000000000000003</v>
      </c>
      <c r="N35" s="112">
        <f t="shared" si="10"/>
        <v>-2.3000000000000003</v>
      </c>
      <c r="O35" s="112">
        <f t="shared" si="10"/>
        <v>-2.3000000000000003</v>
      </c>
      <c r="P35" s="112">
        <f t="shared" si="10"/>
        <v>-2.3000000000000003</v>
      </c>
      <c r="Q35" s="99"/>
    </row>
    <row r="36" spans="1:17">
      <c r="A36" s="117" t="s">
        <v>40</v>
      </c>
      <c r="B36" s="301">
        <f t="shared" si="13"/>
        <v>-2.1</v>
      </c>
      <c r="C36" s="301">
        <f t="shared" si="12"/>
        <v>-2.1</v>
      </c>
      <c r="D36" s="301">
        <f t="shared" si="12"/>
        <v>-2.1</v>
      </c>
      <c r="E36" s="301">
        <f t="shared" si="12"/>
        <v>-2.1</v>
      </c>
      <c r="F36" s="301">
        <f t="shared" si="12"/>
        <v>-2.1</v>
      </c>
      <c r="G36" s="301">
        <f t="shared" si="12"/>
        <v>-2.1</v>
      </c>
      <c r="H36" s="301">
        <f t="shared" si="12"/>
        <v>-2.1</v>
      </c>
      <c r="I36" s="301">
        <f t="shared" si="12"/>
        <v>-2.1</v>
      </c>
      <c r="J36" s="112">
        <f t="shared" si="14"/>
        <v>-2.3000000000000003</v>
      </c>
      <c r="K36" s="112">
        <f t="shared" si="10"/>
        <v>-2.3000000000000003</v>
      </c>
      <c r="L36" s="112">
        <f t="shared" si="10"/>
        <v>-2.3000000000000003</v>
      </c>
      <c r="M36" s="112">
        <f t="shared" si="10"/>
        <v>-2.3000000000000003</v>
      </c>
      <c r="N36" s="112">
        <f t="shared" si="10"/>
        <v>-2.3000000000000003</v>
      </c>
      <c r="O36" s="112">
        <f t="shared" si="10"/>
        <v>-2.3000000000000003</v>
      </c>
      <c r="P36" s="112">
        <f t="shared" si="10"/>
        <v>-2.3000000000000003</v>
      </c>
      <c r="Q36" s="99"/>
    </row>
    <row r="37" spans="1:17">
      <c r="A37" s="117" t="s">
        <v>42</v>
      </c>
      <c r="B37" s="301">
        <f t="shared" si="13"/>
        <v>-2.1</v>
      </c>
      <c r="C37" s="301">
        <f t="shared" si="12"/>
        <v>-2.1</v>
      </c>
      <c r="D37" s="301">
        <f t="shared" si="12"/>
        <v>-2.1</v>
      </c>
      <c r="E37" s="301">
        <f t="shared" si="12"/>
        <v>-2.1</v>
      </c>
      <c r="F37" s="301">
        <f t="shared" si="12"/>
        <v>-2.1</v>
      </c>
      <c r="G37" s="301">
        <f t="shared" si="12"/>
        <v>-2.1</v>
      </c>
      <c r="H37" s="301">
        <f t="shared" si="12"/>
        <v>-2.1</v>
      </c>
      <c r="I37" s="301">
        <f t="shared" si="12"/>
        <v>-2.1</v>
      </c>
      <c r="J37" s="112">
        <f t="shared" si="14"/>
        <v>-2.3000000000000003</v>
      </c>
      <c r="K37" s="112">
        <f t="shared" si="10"/>
        <v>-2.3000000000000003</v>
      </c>
      <c r="L37" s="112">
        <f t="shared" si="10"/>
        <v>-2.3000000000000003</v>
      </c>
      <c r="M37" s="112">
        <f t="shared" si="10"/>
        <v>-2.3000000000000003</v>
      </c>
      <c r="N37" s="112">
        <f t="shared" si="10"/>
        <v>-2.3000000000000003</v>
      </c>
      <c r="O37" s="112">
        <f t="shared" si="10"/>
        <v>-2.3000000000000003</v>
      </c>
      <c r="P37" s="112">
        <f t="shared" si="10"/>
        <v>-2.3000000000000003</v>
      </c>
      <c r="Q37" s="99"/>
    </row>
    <row r="38" spans="1:17">
      <c r="A38" s="117" t="s">
        <v>41</v>
      </c>
      <c r="B38" s="301">
        <f t="shared" si="13"/>
        <v>-2.1</v>
      </c>
      <c r="C38" s="301">
        <f t="shared" si="12"/>
        <v>-2.1</v>
      </c>
      <c r="D38" s="301">
        <f t="shared" si="12"/>
        <v>-2.1</v>
      </c>
      <c r="E38" s="301">
        <f t="shared" si="12"/>
        <v>-2.1</v>
      </c>
      <c r="F38" s="301">
        <f t="shared" si="12"/>
        <v>-2.1</v>
      </c>
      <c r="G38" s="301">
        <f t="shared" si="12"/>
        <v>-2.1</v>
      </c>
      <c r="H38" s="301">
        <f t="shared" si="12"/>
        <v>-2.1</v>
      </c>
      <c r="I38" s="301">
        <f t="shared" si="12"/>
        <v>-2.1</v>
      </c>
      <c r="J38" s="112">
        <f t="shared" si="14"/>
        <v>-2.3000000000000003</v>
      </c>
      <c r="K38" s="112">
        <f t="shared" si="10"/>
        <v>-2.3000000000000003</v>
      </c>
      <c r="L38" s="112">
        <f t="shared" si="10"/>
        <v>-2.3000000000000003</v>
      </c>
      <c r="M38" s="112">
        <f t="shared" si="10"/>
        <v>-2.3000000000000003</v>
      </c>
      <c r="N38" s="112">
        <f t="shared" si="10"/>
        <v>-2.3000000000000003</v>
      </c>
      <c r="O38" s="112">
        <f t="shared" si="10"/>
        <v>-2.3000000000000003</v>
      </c>
      <c r="P38" s="112">
        <f t="shared" si="10"/>
        <v>-2.3000000000000003</v>
      </c>
      <c r="Q38" s="99"/>
    </row>
    <row r="39" spans="1:17">
      <c r="A39" s="117" t="s">
        <v>65</v>
      </c>
      <c r="B39" s="300">
        <f>-1.85-0.5</f>
        <v>-2.35</v>
      </c>
      <c r="C39" s="300">
        <f t="shared" ref="C39:I39" si="15">-1.85-0.5</f>
        <v>-2.35</v>
      </c>
      <c r="D39" s="300">
        <f t="shared" si="15"/>
        <v>-2.35</v>
      </c>
      <c r="E39" s="300">
        <f t="shared" si="15"/>
        <v>-2.35</v>
      </c>
      <c r="F39" s="300">
        <f t="shared" si="15"/>
        <v>-2.35</v>
      </c>
      <c r="G39" s="300">
        <f t="shared" si="15"/>
        <v>-2.35</v>
      </c>
      <c r="H39" s="300">
        <f t="shared" si="15"/>
        <v>-2.35</v>
      </c>
      <c r="I39" s="300">
        <f t="shared" si="15"/>
        <v>-2.35</v>
      </c>
      <c r="J39" s="112">
        <f t="shared" si="14"/>
        <v>-2.3000000000000003</v>
      </c>
      <c r="K39" s="112">
        <f t="shared" si="10"/>
        <v>-2.3000000000000003</v>
      </c>
      <c r="L39" s="112">
        <f t="shared" si="10"/>
        <v>-2.3000000000000003</v>
      </c>
      <c r="M39" s="112">
        <f t="shared" si="10"/>
        <v>-2.3000000000000003</v>
      </c>
      <c r="N39" s="112">
        <f t="shared" si="10"/>
        <v>-2.3000000000000003</v>
      </c>
      <c r="O39" s="112">
        <f t="shared" si="10"/>
        <v>-2.3000000000000003</v>
      </c>
      <c r="P39" s="112">
        <f t="shared" si="10"/>
        <v>-2.3000000000000003</v>
      </c>
      <c r="Q39" s="99"/>
    </row>
    <row r="40" spans="1:17">
      <c r="A40" s="117" t="s">
        <v>66</v>
      </c>
      <c r="B40" s="294">
        <f>-1.8-0.5</f>
        <v>-2.2999999999999998</v>
      </c>
      <c r="C40" s="294">
        <f t="shared" ref="C40:I40" si="16">-1.8-0.5</f>
        <v>-2.2999999999999998</v>
      </c>
      <c r="D40" s="294">
        <f t="shared" si="16"/>
        <v>-2.2999999999999998</v>
      </c>
      <c r="E40" s="294">
        <f t="shared" si="16"/>
        <v>-2.2999999999999998</v>
      </c>
      <c r="F40" s="294">
        <f t="shared" si="16"/>
        <v>-2.2999999999999998</v>
      </c>
      <c r="G40" s="294">
        <f t="shared" si="16"/>
        <v>-2.2999999999999998</v>
      </c>
      <c r="H40" s="294">
        <f t="shared" si="16"/>
        <v>-2.2999999999999998</v>
      </c>
      <c r="I40" s="294">
        <f t="shared" si="16"/>
        <v>-2.2999999999999998</v>
      </c>
      <c r="J40" s="294">
        <f>-1.8-0.2</f>
        <v>-2</v>
      </c>
      <c r="K40" s="294">
        <f t="shared" ref="K40:P40" si="17">-1.8-0.2</f>
        <v>-2</v>
      </c>
      <c r="L40" s="294">
        <f t="shared" si="17"/>
        <v>-2</v>
      </c>
      <c r="M40" s="294">
        <f t="shared" si="17"/>
        <v>-2</v>
      </c>
      <c r="N40" s="294">
        <f t="shared" si="17"/>
        <v>-2</v>
      </c>
      <c r="O40" s="294">
        <f t="shared" si="17"/>
        <v>-2</v>
      </c>
      <c r="P40" s="294">
        <f t="shared" si="17"/>
        <v>-2</v>
      </c>
      <c r="Q40" s="99"/>
    </row>
    <row r="41" spans="1:17">
      <c r="A41" s="117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N41" s="99"/>
      <c r="O41" s="99"/>
      <c r="P41" s="99"/>
      <c r="Q41" s="99"/>
    </row>
    <row r="42" spans="1:17">
      <c r="A42" s="114" t="s">
        <v>1</v>
      </c>
      <c r="B42" s="115">
        <v>15</v>
      </c>
      <c r="C42" s="115">
        <v>14</v>
      </c>
      <c r="D42" s="115">
        <v>13</v>
      </c>
      <c r="E42" s="115">
        <v>12</v>
      </c>
      <c r="F42" s="115">
        <v>11</v>
      </c>
      <c r="G42" s="115">
        <v>10</v>
      </c>
      <c r="H42" s="115">
        <v>9</v>
      </c>
      <c r="I42" s="115">
        <v>8</v>
      </c>
      <c r="J42" s="115">
        <v>7</v>
      </c>
      <c r="K42" s="115">
        <v>6</v>
      </c>
      <c r="L42" s="115">
        <v>5</v>
      </c>
      <c r="M42" s="115">
        <v>4</v>
      </c>
      <c r="N42" s="115">
        <v>3</v>
      </c>
      <c r="O42" s="115">
        <v>2</v>
      </c>
      <c r="P42" s="115">
        <v>1</v>
      </c>
      <c r="Q42" s="99"/>
    </row>
    <row r="43" spans="1:17">
      <c r="A43" s="118" t="s">
        <v>54</v>
      </c>
      <c r="B43" s="99">
        <v>-2.1</v>
      </c>
      <c r="C43" s="99">
        <v>-2.1</v>
      </c>
      <c r="D43" s="99">
        <v>-2.1</v>
      </c>
      <c r="E43" s="99">
        <v>-2.1</v>
      </c>
      <c r="F43" s="99">
        <v>-2.1</v>
      </c>
      <c r="G43" s="99">
        <v>-2.1</v>
      </c>
      <c r="H43" s="99">
        <v>-2.1</v>
      </c>
      <c r="I43" s="99">
        <v>-2.1</v>
      </c>
      <c r="J43" s="99">
        <v>-2.1</v>
      </c>
      <c r="K43" s="99">
        <v>-2.1</v>
      </c>
      <c r="L43" s="99">
        <v>-2.1</v>
      </c>
      <c r="M43" s="99">
        <v>-2.1</v>
      </c>
      <c r="N43" s="99">
        <v>-2.1</v>
      </c>
      <c r="O43" s="99">
        <v>-2.1</v>
      </c>
      <c r="P43" s="99">
        <v>-2.1</v>
      </c>
      <c r="Q43" s="99"/>
    </row>
    <row r="44" spans="1:17">
      <c r="A44" s="119" t="s">
        <v>58</v>
      </c>
      <c r="B44" s="99">
        <v>-2.1</v>
      </c>
      <c r="C44" s="99">
        <v>-2.1</v>
      </c>
      <c r="D44" s="99">
        <v>-2.1</v>
      </c>
      <c r="E44" s="99">
        <v>-2.1</v>
      </c>
      <c r="F44" s="99">
        <v>-2.1</v>
      </c>
      <c r="G44" s="99">
        <v>-2.1</v>
      </c>
      <c r="H44" s="99">
        <v>-2.1</v>
      </c>
      <c r="I44" s="99">
        <v>-2.1</v>
      </c>
      <c r="J44" s="99">
        <v>-2.1</v>
      </c>
      <c r="K44" s="99">
        <v>-2.1</v>
      </c>
      <c r="L44" s="99">
        <v>-2.1</v>
      </c>
      <c r="M44" s="99">
        <v>-2.1</v>
      </c>
      <c r="N44" s="99">
        <v>-2.1</v>
      </c>
      <c r="O44" s="99">
        <v>-2.1</v>
      </c>
      <c r="P44" s="99">
        <v>-2.1</v>
      </c>
      <c r="Q44" s="99"/>
    </row>
    <row r="45" spans="1:17">
      <c r="A45" s="119" t="s">
        <v>67</v>
      </c>
      <c r="B45" s="99">
        <v>-2.1</v>
      </c>
      <c r="C45" s="99">
        <v>-2.1</v>
      </c>
      <c r="D45" s="99">
        <v>-2.1</v>
      </c>
      <c r="E45" s="99">
        <v>-2.1</v>
      </c>
      <c r="F45" s="99">
        <v>-2.1</v>
      </c>
      <c r="G45" s="99">
        <v>-2.1</v>
      </c>
      <c r="H45" s="99">
        <v>-2.1</v>
      </c>
      <c r="I45" s="99">
        <v>-2.1</v>
      </c>
      <c r="J45" s="99">
        <v>-2.1</v>
      </c>
      <c r="K45" s="99">
        <v>-2.1</v>
      </c>
      <c r="L45" s="99">
        <v>-2.1</v>
      </c>
      <c r="M45" s="99">
        <v>-2.1</v>
      </c>
      <c r="N45" s="99">
        <v>-2.1</v>
      </c>
      <c r="O45" s="99">
        <v>-2.1</v>
      </c>
      <c r="P45" s="99">
        <v>-2.1</v>
      </c>
      <c r="Q45" s="99"/>
    </row>
    <row r="46" spans="1:17">
      <c r="A46" s="119" t="s">
        <v>68</v>
      </c>
      <c r="B46" s="99">
        <v>-2.1</v>
      </c>
      <c r="C46" s="99">
        <v>-2.1</v>
      </c>
      <c r="D46" s="99">
        <v>-2.1</v>
      </c>
      <c r="E46" s="99">
        <v>-2.1</v>
      </c>
      <c r="F46" s="99">
        <v>-2.1</v>
      </c>
      <c r="G46" s="99">
        <v>-2.1</v>
      </c>
      <c r="H46" s="99">
        <v>-2.1</v>
      </c>
      <c r="I46" s="99">
        <v>-2.1</v>
      </c>
      <c r="J46" s="99">
        <v>-2.1</v>
      </c>
      <c r="K46" s="99">
        <v>-2.1</v>
      </c>
      <c r="L46" s="99">
        <v>-2.1</v>
      </c>
      <c r="M46" s="99">
        <v>-2.1</v>
      </c>
      <c r="N46" s="99">
        <v>-2.1</v>
      </c>
      <c r="O46" s="99">
        <v>-2.1</v>
      </c>
      <c r="P46" s="99">
        <v>-2.1</v>
      </c>
      <c r="Q46" s="99"/>
    </row>
    <row r="47" spans="1:17">
      <c r="A47" s="119" t="s">
        <v>69</v>
      </c>
      <c r="B47" s="99">
        <v>-2.1</v>
      </c>
      <c r="C47" s="99">
        <v>-2.1</v>
      </c>
      <c r="D47" s="99">
        <v>-2.1</v>
      </c>
      <c r="E47" s="99">
        <v>-2.1</v>
      </c>
      <c r="F47" s="99">
        <v>-2.1</v>
      </c>
      <c r="G47" s="99">
        <v>-2.1</v>
      </c>
      <c r="H47" s="99">
        <v>-2.1</v>
      </c>
      <c r="I47" s="99">
        <v>-2.1</v>
      </c>
      <c r="J47" s="99">
        <v>-2.1</v>
      </c>
      <c r="K47" s="99">
        <v>-2.1</v>
      </c>
      <c r="L47" s="99">
        <v>-2.1</v>
      </c>
      <c r="M47" s="99">
        <v>-2.1</v>
      </c>
      <c r="N47" s="99">
        <v>-2.1</v>
      </c>
      <c r="O47" s="99">
        <v>-2.1</v>
      </c>
      <c r="P47" s="99">
        <v>-2.1</v>
      </c>
      <c r="Q47" s="99"/>
    </row>
    <row r="48" spans="1:17">
      <c r="A48" s="119" t="s">
        <v>70</v>
      </c>
      <c r="B48" s="99">
        <v>-2.1</v>
      </c>
      <c r="C48" s="99">
        <v>-2.1</v>
      </c>
      <c r="D48" s="99">
        <v>-2.1</v>
      </c>
      <c r="E48" s="99">
        <v>-2.1</v>
      </c>
      <c r="F48" s="99">
        <v>-2.1</v>
      </c>
      <c r="G48" s="99">
        <v>-2.1</v>
      </c>
      <c r="H48" s="99">
        <v>-2.1</v>
      </c>
      <c r="I48" s="99">
        <v>-2.1</v>
      </c>
      <c r="J48" s="99">
        <v>-2.1</v>
      </c>
      <c r="K48" s="99">
        <v>-2.1</v>
      </c>
      <c r="L48" s="99">
        <v>-2.1</v>
      </c>
      <c r="M48" s="99">
        <v>-2.1</v>
      </c>
      <c r="N48" s="99">
        <v>-2.1</v>
      </c>
      <c r="O48" s="99">
        <v>-2.1</v>
      </c>
      <c r="P48" s="99">
        <v>-2.1</v>
      </c>
      <c r="Q48" s="99"/>
    </row>
    <row r="49" spans="1:17">
      <c r="A49" s="119" t="s">
        <v>71</v>
      </c>
      <c r="B49" s="99">
        <v>-2.1</v>
      </c>
      <c r="C49" s="99">
        <v>-2.1</v>
      </c>
      <c r="D49" s="99">
        <v>-2.1</v>
      </c>
      <c r="E49" s="99">
        <v>-2.1</v>
      </c>
      <c r="F49" s="99">
        <v>-2.1</v>
      </c>
      <c r="G49" s="99">
        <v>-2.1</v>
      </c>
      <c r="H49" s="99">
        <v>-2.1</v>
      </c>
      <c r="I49" s="99">
        <v>-2.1</v>
      </c>
      <c r="J49" s="99">
        <v>-2.1</v>
      </c>
      <c r="K49" s="99">
        <v>-2.1</v>
      </c>
      <c r="L49" s="99">
        <v>-2.1</v>
      </c>
      <c r="M49" s="99">
        <v>-2.1</v>
      </c>
      <c r="N49" s="99">
        <v>-2.1</v>
      </c>
      <c r="O49" s="99">
        <v>-2.1</v>
      </c>
      <c r="P49" s="99">
        <v>-2.1</v>
      </c>
    </row>
    <row r="50" spans="1:17">
      <c r="A50" s="119" t="s">
        <v>72</v>
      </c>
      <c r="B50" s="99">
        <v>-2.1</v>
      </c>
      <c r="C50" s="99">
        <v>-2.1</v>
      </c>
      <c r="D50" s="99">
        <v>-2.1</v>
      </c>
      <c r="E50" s="99">
        <v>-2.1</v>
      </c>
      <c r="F50" s="99">
        <v>-2.1</v>
      </c>
      <c r="G50" s="99">
        <v>-2.1</v>
      </c>
      <c r="H50" s="99">
        <v>-2.1</v>
      </c>
      <c r="I50" s="99">
        <v>-2.1</v>
      </c>
      <c r="J50" s="99">
        <v>-2.1</v>
      </c>
      <c r="K50" s="99">
        <v>-2.1</v>
      </c>
      <c r="L50" s="99">
        <v>-2.1</v>
      </c>
      <c r="M50" s="99">
        <v>-2.1</v>
      </c>
      <c r="N50" s="99">
        <v>-2.1</v>
      </c>
      <c r="O50" s="99">
        <v>-2.1</v>
      </c>
      <c r="P50" s="99">
        <v>-2.1</v>
      </c>
      <c r="Q50" s="99"/>
    </row>
    <row r="51" spans="1:17">
      <c r="A51" s="119" t="s">
        <v>73</v>
      </c>
      <c r="B51" s="99">
        <v>-2.1</v>
      </c>
      <c r="C51" s="99">
        <v>-2.1</v>
      </c>
      <c r="D51" s="99">
        <v>-2.1</v>
      </c>
      <c r="E51" s="99">
        <v>-2.1</v>
      </c>
      <c r="F51" s="99">
        <v>-2.1</v>
      </c>
      <c r="G51" s="99">
        <v>-2.1</v>
      </c>
      <c r="H51" s="99">
        <v>-2.1</v>
      </c>
      <c r="I51" s="99">
        <v>-2.1</v>
      </c>
      <c r="J51" s="99">
        <v>-2.1</v>
      </c>
      <c r="K51" s="99">
        <v>-2.1</v>
      </c>
      <c r="L51" s="99">
        <v>-2.1</v>
      </c>
      <c r="M51" s="99">
        <v>-2.1</v>
      </c>
      <c r="N51" s="99">
        <v>-2.1</v>
      </c>
      <c r="O51" s="99">
        <v>-2.1</v>
      </c>
      <c r="P51" s="99">
        <v>-2.1</v>
      </c>
      <c r="Q51" s="99"/>
    </row>
    <row r="52" spans="1:17">
      <c r="A52" s="119" t="s">
        <v>74</v>
      </c>
      <c r="B52" s="290">
        <v>-2</v>
      </c>
      <c r="C52" s="290">
        <v>-2</v>
      </c>
      <c r="D52" s="290">
        <v>-2</v>
      </c>
      <c r="E52" s="290">
        <v>-2</v>
      </c>
      <c r="F52" s="290">
        <v>-2</v>
      </c>
      <c r="G52" s="290">
        <v>-2</v>
      </c>
      <c r="H52" s="290">
        <v>-2</v>
      </c>
      <c r="I52" s="290">
        <v>-2</v>
      </c>
      <c r="J52" s="99">
        <v>-2.1</v>
      </c>
      <c r="K52" s="99">
        <v>-2.1</v>
      </c>
      <c r="L52" s="99">
        <v>-2.1</v>
      </c>
      <c r="M52" s="99">
        <v>-2.1</v>
      </c>
      <c r="N52" s="99">
        <v>-2.1</v>
      </c>
      <c r="O52" s="99">
        <v>-2.1</v>
      </c>
      <c r="P52" s="99">
        <v>-2.1</v>
      </c>
      <c r="Q52" s="99"/>
    </row>
    <row r="53" spans="1:17">
      <c r="A53" s="119" t="s">
        <v>75</v>
      </c>
      <c r="B53" s="291">
        <v>-1.45</v>
      </c>
      <c r="C53" s="291">
        <v>-1.45</v>
      </c>
      <c r="D53" s="291">
        <v>-1.45</v>
      </c>
      <c r="E53" s="291">
        <v>-1.45</v>
      </c>
      <c r="F53" s="291">
        <v>-1.45</v>
      </c>
      <c r="G53" s="291">
        <v>-1.45</v>
      </c>
      <c r="H53" s="291">
        <v>-1.45</v>
      </c>
      <c r="I53" s="291">
        <v>-1.45</v>
      </c>
      <c r="J53" s="99">
        <v>-2.1</v>
      </c>
      <c r="K53" s="99">
        <v>-2.1</v>
      </c>
      <c r="L53" s="99">
        <v>-2.1</v>
      </c>
      <c r="M53" s="99">
        <v>-2.1</v>
      </c>
      <c r="N53" s="99">
        <v>-2.1</v>
      </c>
      <c r="O53" s="99">
        <v>-2.1</v>
      </c>
      <c r="P53" s="99">
        <v>-2.1</v>
      </c>
      <c r="Q53" s="99"/>
    </row>
    <row r="54" spans="1:17">
      <c r="A54" s="119" t="s">
        <v>76</v>
      </c>
      <c r="B54" s="291">
        <v>-1.45</v>
      </c>
      <c r="C54" s="291">
        <v>-1.45</v>
      </c>
      <c r="D54" s="291">
        <v>-1.45</v>
      </c>
      <c r="E54" s="291">
        <v>-1.45</v>
      </c>
      <c r="F54" s="291">
        <v>-1.45</v>
      </c>
      <c r="G54" s="291">
        <v>-1.45</v>
      </c>
      <c r="H54" s="291">
        <v>-1.45</v>
      </c>
      <c r="I54" s="291">
        <v>-1.45</v>
      </c>
      <c r="J54" s="99">
        <v>-2.1</v>
      </c>
      <c r="K54" s="99">
        <v>-2.1</v>
      </c>
      <c r="L54" s="99">
        <v>-2.1</v>
      </c>
      <c r="M54" s="99">
        <v>-2.1</v>
      </c>
      <c r="N54" s="99">
        <v>-2.1</v>
      </c>
      <c r="O54" s="99">
        <v>-2.1</v>
      </c>
      <c r="P54" s="99">
        <v>-2.1</v>
      </c>
      <c r="Q54" s="99"/>
    </row>
    <row r="55" spans="1:17">
      <c r="A55" s="119" t="s">
        <v>77</v>
      </c>
      <c r="B55" s="292">
        <v>-1.3</v>
      </c>
      <c r="C55" s="292">
        <v>-1.3</v>
      </c>
      <c r="D55" s="292">
        <v>-1.3</v>
      </c>
      <c r="E55" s="292">
        <v>-1.3</v>
      </c>
      <c r="F55" s="292">
        <v>-1.3</v>
      </c>
      <c r="G55" s="292">
        <v>-1.3</v>
      </c>
      <c r="H55" s="292">
        <v>-1.3</v>
      </c>
      <c r="I55" s="292">
        <v>-1.3</v>
      </c>
      <c r="J55" s="99">
        <v>-2.1</v>
      </c>
      <c r="K55" s="99">
        <v>-2.1</v>
      </c>
      <c r="L55" s="99">
        <v>-2.1</v>
      </c>
      <c r="M55" s="99">
        <v>-2.1</v>
      </c>
      <c r="N55" s="99">
        <v>-2.1</v>
      </c>
      <c r="O55" s="99">
        <v>-2.1</v>
      </c>
      <c r="P55" s="99">
        <v>-2.1</v>
      </c>
      <c r="Q55" s="99"/>
    </row>
    <row r="56" spans="1:17">
      <c r="A56" s="119" t="s">
        <v>78</v>
      </c>
      <c r="B56" s="292">
        <v>-1.3</v>
      </c>
      <c r="C56" s="292">
        <v>-1.3</v>
      </c>
      <c r="D56" s="292">
        <v>-1.3</v>
      </c>
      <c r="E56" s="292">
        <v>-1.3</v>
      </c>
      <c r="F56" s="292">
        <v>-1.3</v>
      </c>
      <c r="G56" s="292">
        <v>-1.3</v>
      </c>
      <c r="H56" s="292">
        <v>-1.3</v>
      </c>
      <c r="I56" s="292">
        <v>-1.3</v>
      </c>
      <c r="J56" s="99">
        <v>-2.1</v>
      </c>
      <c r="K56" s="99">
        <v>-2.1</v>
      </c>
      <c r="L56" s="99">
        <v>-2.1</v>
      </c>
      <c r="M56" s="99">
        <v>-2.1</v>
      </c>
      <c r="N56" s="99">
        <v>-2.1</v>
      </c>
      <c r="O56" s="99">
        <v>-2.1</v>
      </c>
      <c r="P56" s="99">
        <v>-2.1</v>
      </c>
      <c r="Q56" s="99"/>
    </row>
    <row r="57" spans="1:17">
      <c r="A57" s="119" t="s">
        <v>79</v>
      </c>
      <c r="B57" s="292">
        <v>-1.3</v>
      </c>
      <c r="C57" s="292">
        <v>-1.3</v>
      </c>
      <c r="D57" s="292">
        <v>-1.3</v>
      </c>
      <c r="E57" s="292">
        <v>-1.3</v>
      </c>
      <c r="F57" s="292">
        <v>-1.3</v>
      </c>
      <c r="G57" s="292">
        <v>-1.3</v>
      </c>
      <c r="H57" s="292">
        <v>-1.3</v>
      </c>
      <c r="I57" s="292">
        <v>-1.3</v>
      </c>
      <c r="J57" s="99">
        <v>-2.1</v>
      </c>
      <c r="K57" s="99">
        <v>-2.1</v>
      </c>
      <c r="L57" s="99">
        <v>-2.1</v>
      </c>
      <c r="M57" s="99">
        <v>-2.1</v>
      </c>
      <c r="N57" s="99">
        <v>-2.1</v>
      </c>
      <c r="O57" s="99">
        <v>-2.1</v>
      </c>
      <c r="P57" s="99">
        <v>-2.1</v>
      </c>
      <c r="Q57" s="99"/>
    </row>
    <row r="58" spans="1:17">
      <c r="A58" s="119" t="s">
        <v>80</v>
      </c>
      <c r="B58" s="292">
        <v>-1.3</v>
      </c>
      <c r="C58" s="292">
        <v>-1.3</v>
      </c>
      <c r="D58" s="292">
        <v>-1.3</v>
      </c>
      <c r="E58" s="292">
        <v>-1.3</v>
      </c>
      <c r="F58" s="292">
        <v>-1.3</v>
      </c>
      <c r="G58" s="292">
        <v>-1.3</v>
      </c>
      <c r="H58" s="292">
        <v>-1.3</v>
      </c>
      <c r="I58" s="292">
        <v>-1.3</v>
      </c>
      <c r="J58" s="99">
        <v>-2.1</v>
      </c>
      <c r="K58" s="99">
        <v>-2.1</v>
      </c>
      <c r="L58" s="99">
        <v>-2.1</v>
      </c>
      <c r="M58" s="99">
        <v>-2.1</v>
      </c>
      <c r="N58" s="99">
        <v>-2.1</v>
      </c>
      <c r="O58" s="99">
        <v>-2.1</v>
      </c>
      <c r="P58" s="99">
        <v>-2.1</v>
      </c>
      <c r="Q58" s="99"/>
    </row>
    <row r="59" spans="1:17">
      <c r="A59" s="119" t="s">
        <v>81</v>
      </c>
      <c r="B59" s="292">
        <v>-1.3</v>
      </c>
      <c r="C59" s="292">
        <v>-1.3</v>
      </c>
      <c r="D59" s="292">
        <v>-1.3</v>
      </c>
      <c r="E59" s="292">
        <v>-1.3</v>
      </c>
      <c r="F59" s="292">
        <v>-1.3</v>
      </c>
      <c r="G59" s="292">
        <v>-1.3</v>
      </c>
      <c r="H59" s="292">
        <v>-1.3</v>
      </c>
      <c r="I59" s="292">
        <v>-1.3</v>
      </c>
      <c r="J59" s="99">
        <v>-2.1</v>
      </c>
      <c r="K59" s="99">
        <v>-2.1</v>
      </c>
      <c r="L59" s="99">
        <v>-2.1</v>
      </c>
      <c r="M59" s="99">
        <v>-2.1</v>
      </c>
      <c r="N59" s="99">
        <v>-2.1</v>
      </c>
      <c r="O59" s="99">
        <v>-2.1</v>
      </c>
      <c r="P59" s="99">
        <v>-2.1</v>
      </c>
      <c r="Q59" s="99"/>
    </row>
    <row r="60" spans="1:17">
      <c r="A60" s="119" t="s">
        <v>82</v>
      </c>
      <c r="B60" s="292">
        <v>-1.3</v>
      </c>
      <c r="C60" s="292">
        <v>-1.3</v>
      </c>
      <c r="D60" s="292">
        <v>-1.3</v>
      </c>
      <c r="E60" s="292">
        <v>-1.3</v>
      </c>
      <c r="F60" s="292">
        <v>-1.3</v>
      </c>
      <c r="G60" s="292">
        <v>-1.3</v>
      </c>
      <c r="H60" s="292">
        <v>-1.3</v>
      </c>
      <c r="I60" s="292">
        <v>-1.3</v>
      </c>
      <c r="J60" s="99">
        <v>-2.1</v>
      </c>
      <c r="K60" s="99">
        <v>-2.1</v>
      </c>
      <c r="L60" s="99">
        <v>-2.1</v>
      </c>
      <c r="M60" s="99">
        <v>-2.1</v>
      </c>
      <c r="N60" s="99">
        <v>-2.1</v>
      </c>
      <c r="O60" s="99">
        <v>-2.1</v>
      </c>
      <c r="P60" s="99">
        <v>-2.1</v>
      </c>
      <c r="Q60" s="99"/>
    </row>
    <row r="61" spans="1:17">
      <c r="A61" s="119" t="s">
        <v>83</v>
      </c>
      <c r="B61" s="291">
        <v>-1.25</v>
      </c>
      <c r="C61" s="291">
        <v>-1.25</v>
      </c>
      <c r="D61" s="291">
        <v>-1.25</v>
      </c>
      <c r="E61" s="291">
        <v>-1.25</v>
      </c>
      <c r="F61" s="291">
        <v>-1.25</v>
      </c>
      <c r="G61" s="291">
        <v>-1.25</v>
      </c>
      <c r="H61" s="291">
        <v>-1.25</v>
      </c>
      <c r="I61" s="291">
        <v>-1.25</v>
      </c>
      <c r="J61" s="289">
        <v>-1.8</v>
      </c>
      <c r="K61" s="289">
        <v>-1.8</v>
      </c>
      <c r="L61" s="289">
        <v>-1.8</v>
      </c>
      <c r="M61" s="289">
        <v>-1.8</v>
      </c>
      <c r="N61" s="289">
        <v>-1.8</v>
      </c>
      <c r="O61" s="289">
        <v>-1.8</v>
      </c>
      <c r="P61" s="289">
        <v>-1.8</v>
      </c>
      <c r="Q61" s="99"/>
    </row>
    <row r="62" spans="1:17">
      <c r="A62" s="119" t="s">
        <v>84</v>
      </c>
      <c r="B62" s="291">
        <v>-1.25</v>
      </c>
      <c r="C62" s="291">
        <v>-1.25</v>
      </c>
      <c r="D62" s="291">
        <v>-1.25</v>
      </c>
      <c r="E62" s="291">
        <v>-1.25</v>
      </c>
      <c r="F62" s="291">
        <v>-1.25</v>
      </c>
      <c r="G62" s="291">
        <v>-1.25</v>
      </c>
      <c r="H62" s="291">
        <v>-1.25</v>
      </c>
      <c r="I62" s="291">
        <v>-1.25</v>
      </c>
      <c r="J62" s="289">
        <v>-1.8</v>
      </c>
      <c r="K62" s="289">
        <v>-1.8</v>
      </c>
      <c r="L62" s="289">
        <v>-1.8</v>
      </c>
      <c r="M62" s="289">
        <v>-1.8</v>
      </c>
      <c r="N62" s="289">
        <v>-1.8</v>
      </c>
      <c r="O62" s="289">
        <v>-1.8</v>
      </c>
      <c r="P62" s="289">
        <v>-1.8</v>
      </c>
      <c r="Q62" s="99"/>
    </row>
    <row r="63" spans="1:17">
      <c r="A63" s="119" t="s">
        <v>59</v>
      </c>
      <c r="B63" s="291">
        <v>-1.25</v>
      </c>
      <c r="C63" s="291">
        <v>-1.25</v>
      </c>
      <c r="D63" s="291">
        <v>-1.25</v>
      </c>
      <c r="E63" s="291">
        <v>-1.25</v>
      </c>
      <c r="F63" s="291">
        <v>-1.25</v>
      </c>
      <c r="G63" s="291">
        <v>-1.25</v>
      </c>
      <c r="H63" s="291">
        <v>-1.25</v>
      </c>
      <c r="I63" s="291">
        <v>-1.25</v>
      </c>
      <c r="J63" s="289">
        <v>-1.8</v>
      </c>
      <c r="K63" s="289">
        <v>-1.8</v>
      </c>
      <c r="L63" s="289">
        <v>-1.8</v>
      </c>
      <c r="M63" s="289">
        <v>-1.8</v>
      </c>
      <c r="N63" s="289">
        <v>-1.8</v>
      </c>
      <c r="O63" s="289">
        <v>-1.8</v>
      </c>
      <c r="P63" s="289">
        <v>-1.8</v>
      </c>
      <c r="Q63" s="99"/>
    </row>
    <row r="64" spans="1:17">
      <c r="A64" s="119" t="s">
        <v>85</v>
      </c>
      <c r="B64" s="291">
        <v>-1.25</v>
      </c>
      <c r="C64" s="291">
        <v>-1.25</v>
      </c>
      <c r="D64" s="291">
        <v>-1.25</v>
      </c>
      <c r="E64" s="291">
        <v>-1.25</v>
      </c>
      <c r="F64" s="291">
        <v>-1.25</v>
      </c>
      <c r="G64" s="291">
        <v>-1.25</v>
      </c>
      <c r="H64" s="291">
        <v>-1.25</v>
      </c>
      <c r="I64" s="291">
        <v>-1.25</v>
      </c>
      <c r="J64" s="289">
        <v>-1.8</v>
      </c>
      <c r="K64" s="289">
        <v>-1.8</v>
      </c>
      <c r="L64" s="289">
        <v>-1.8</v>
      </c>
      <c r="M64" s="289">
        <v>-1.8</v>
      </c>
      <c r="N64" s="289">
        <v>-1.8</v>
      </c>
      <c r="O64" s="289">
        <v>-1.8</v>
      </c>
      <c r="P64" s="289">
        <v>-1.8</v>
      </c>
      <c r="Q64" s="99"/>
    </row>
    <row r="65" spans="1:17">
      <c r="A65" s="119" t="s">
        <v>86</v>
      </c>
      <c r="B65" s="289">
        <v>-1.8</v>
      </c>
      <c r="C65" s="289">
        <v>-1.8</v>
      </c>
      <c r="D65" s="289">
        <v>-1.8</v>
      </c>
      <c r="E65" s="289">
        <v>-1.8</v>
      </c>
      <c r="F65" s="289">
        <v>-1.8</v>
      </c>
      <c r="G65" s="289">
        <v>-1.8</v>
      </c>
      <c r="H65" s="289">
        <v>-1.8</v>
      </c>
      <c r="I65" s="289">
        <v>-1.8</v>
      </c>
      <c r="J65" s="289">
        <v>-1.8</v>
      </c>
      <c r="K65" s="289">
        <v>-1.8</v>
      </c>
      <c r="L65" s="289">
        <v>-1.8</v>
      </c>
      <c r="M65" s="289">
        <v>-1.8</v>
      </c>
      <c r="N65" s="289">
        <v>-1.8</v>
      </c>
      <c r="O65" s="289">
        <v>-1.8</v>
      </c>
      <c r="P65" s="289">
        <v>-1.8</v>
      </c>
      <c r="Q65" s="99"/>
    </row>
    <row r="66" spans="1:17">
      <c r="A66" s="119" t="s">
        <v>87</v>
      </c>
      <c r="B66" s="289">
        <v>-1.8</v>
      </c>
      <c r="C66" s="289">
        <v>-1.8</v>
      </c>
      <c r="D66" s="289">
        <v>-1.8</v>
      </c>
      <c r="E66" s="289">
        <v>-1.8</v>
      </c>
      <c r="F66" s="289">
        <v>-1.8</v>
      </c>
      <c r="G66" s="289">
        <v>-1.8</v>
      </c>
      <c r="H66" s="289">
        <v>-1.8</v>
      </c>
      <c r="I66" s="289">
        <v>-1.8</v>
      </c>
      <c r="J66" s="289">
        <v>-1.8</v>
      </c>
      <c r="K66" s="289">
        <v>-1.8</v>
      </c>
      <c r="L66" s="289">
        <v>-1.8</v>
      </c>
      <c r="M66" s="289">
        <v>-1.8</v>
      </c>
      <c r="N66" s="289">
        <v>-1.8</v>
      </c>
      <c r="O66" s="289">
        <v>-1.8</v>
      </c>
      <c r="P66" s="289">
        <v>-1.8</v>
      </c>
      <c r="Q66" s="99"/>
    </row>
    <row r="67" spans="1:17">
      <c r="A67" s="119" t="s">
        <v>28</v>
      </c>
      <c r="B67" s="289">
        <v>-1.8</v>
      </c>
      <c r="C67" s="289">
        <v>-1.8</v>
      </c>
      <c r="D67" s="289">
        <v>-1.8</v>
      </c>
      <c r="E67" s="289">
        <v>-1.8</v>
      </c>
      <c r="F67" s="289">
        <v>-1.8</v>
      </c>
      <c r="G67" s="289">
        <v>-1.8</v>
      </c>
      <c r="H67" s="289">
        <v>-1.8</v>
      </c>
      <c r="I67" s="289">
        <v>-1.8</v>
      </c>
      <c r="J67" s="289">
        <v>-1.8</v>
      </c>
      <c r="K67" s="289">
        <v>-1.8</v>
      </c>
      <c r="L67" s="289">
        <v>-1.8</v>
      </c>
      <c r="M67" s="289">
        <v>-1.8</v>
      </c>
      <c r="N67" s="289">
        <v>-1.8</v>
      </c>
      <c r="O67" s="289">
        <v>-1.8</v>
      </c>
      <c r="P67" s="289">
        <v>-1.8</v>
      </c>
      <c r="Q67" s="99"/>
    </row>
    <row r="68" spans="1:17">
      <c r="A68" s="119"/>
      <c r="O68" s="99"/>
      <c r="P68" s="99"/>
      <c r="Q68" s="99"/>
    </row>
    <row r="69" spans="1:17">
      <c r="A69" s="119"/>
      <c r="O69" s="99"/>
      <c r="P69" s="99"/>
      <c r="Q69" s="99"/>
    </row>
    <row r="70" spans="1:17">
      <c r="A70" s="119"/>
      <c r="O70" s="99"/>
      <c r="P70" s="99"/>
      <c r="Q70" s="99"/>
    </row>
    <row r="71" spans="1:17">
      <c r="A71" s="114" t="s">
        <v>1</v>
      </c>
      <c r="B71" s="115">
        <v>15</v>
      </c>
      <c r="C71" s="115">
        <v>14</v>
      </c>
      <c r="D71" s="115">
        <v>13</v>
      </c>
      <c r="E71" s="115">
        <v>12</v>
      </c>
      <c r="F71" s="115">
        <v>11</v>
      </c>
      <c r="G71" s="115">
        <v>10</v>
      </c>
      <c r="H71" s="115">
        <v>9</v>
      </c>
      <c r="I71" s="115">
        <v>8</v>
      </c>
      <c r="J71" s="115">
        <v>7</v>
      </c>
      <c r="K71" s="115">
        <v>6</v>
      </c>
      <c r="L71" s="115">
        <v>5</v>
      </c>
      <c r="M71" s="115">
        <v>4</v>
      </c>
      <c r="N71" s="115">
        <v>3</v>
      </c>
      <c r="O71" s="115">
        <v>2</v>
      </c>
      <c r="P71" s="115">
        <v>1</v>
      </c>
      <c r="Q71" s="99"/>
    </row>
    <row r="72" spans="1:17">
      <c r="A72" s="114" t="s">
        <v>32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3" spans="1:17">
      <c r="A73" s="119" t="s">
        <v>58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99"/>
    </row>
    <row r="74" spans="1:17">
      <c r="A74" s="119" t="s">
        <v>67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99"/>
    </row>
    <row r="75" spans="1:17">
      <c r="A75" s="119" t="s">
        <v>68</v>
      </c>
      <c r="B75" s="112">
        <v>0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99"/>
    </row>
    <row r="76" spans="1:17">
      <c r="A76" s="119" t="s">
        <v>95</v>
      </c>
      <c r="B76" s="112">
        <v>0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99"/>
    </row>
    <row r="77" spans="1:17">
      <c r="A77" s="119" t="s">
        <v>70</v>
      </c>
      <c r="B77" s="112">
        <v>0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99"/>
    </row>
    <row r="78" spans="1:17">
      <c r="A78" s="119" t="s">
        <v>71</v>
      </c>
      <c r="B78" s="112">
        <v>0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99"/>
    </row>
    <row r="79" spans="1:17">
      <c r="A79" s="119" t="s">
        <v>72</v>
      </c>
      <c r="B79" s="112">
        <v>0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99"/>
    </row>
    <row r="80" spans="1:17">
      <c r="A80" s="119" t="s">
        <v>73</v>
      </c>
      <c r="B80" s="112">
        <v>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99"/>
    </row>
    <row r="81" spans="1:17">
      <c r="A81" s="119" t="s">
        <v>74</v>
      </c>
      <c r="B81" s="112">
        <v>0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99"/>
    </row>
    <row r="82" spans="1:17">
      <c r="A82" s="119" t="s">
        <v>75</v>
      </c>
      <c r="B82" s="112">
        <v>0</v>
      </c>
      <c r="C82" s="112">
        <v>0</v>
      </c>
      <c r="D82" s="112">
        <v>0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99"/>
    </row>
    <row r="83" spans="1:17">
      <c r="A83" s="119" t="s">
        <v>76</v>
      </c>
      <c r="B83" s="112">
        <v>0</v>
      </c>
      <c r="C83" s="112">
        <v>0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99"/>
    </row>
    <row r="84" spans="1:17" s="120" customFormat="1">
      <c r="A84" s="119" t="s">
        <v>77</v>
      </c>
      <c r="B84" s="112">
        <v>0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/>
    </row>
    <row r="85" spans="1:17" s="120" customFormat="1">
      <c r="A85" s="119" t="s">
        <v>78</v>
      </c>
      <c r="B85" s="112">
        <v>0</v>
      </c>
      <c r="C85" s="112">
        <v>0</v>
      </c>
      <c r="D85" s="112">
        <v>0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99"/>
    </row>
    <row r="86" spans="1:17" s="120" customFormat="1">
      <c r="A86" s="119" t="s">
        <v>79</v>
      </c>
      <c r="B86" s="112">
        <v>0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99"/>
    </row>
    <row r="87" spans="1:17">
      <c r="A87" s="119" t="s">
        <v>80</v>
      </c>
      <c r="B87" s="112">
        <v>0</v>
      </c>
      <c r="C87" s="112">
        <v>0</v>
      </c>
      <c r="D87" s="112">
        <v>0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99"/>
    </row>
    <row r="88" spans="1:17">
      <c r="A88" s="119" t="s">
        <v>81</v>
      </c>
      <c r="B88" s="112">
        <v>0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99"/>
    </row>
    <row r="89" spans="1:17">
      <c r="A89" s="119" t="s">
        <v>82</v>
      </c>
      <c r="B89" s="112">
        <v>0</v>
      </c>
      <c r="C89" s="112">
        <v>0</v>
      </c>
      <c r="D89" s="112">
        <v>0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99"/>
    </row>
    <row r="90" spans="1:17">
      <c r="A90" s="119" t="s">
        <v>83</v>
      </c>
      <c r="B90" s="112">
        <v>0</v>
      </c>
      <c r="C90" s="112">
        <v>0</v>
      </c>
      <c r="D90" s="112">
        <v>0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99"/>
    </row>
    <row r="91" spans="1:17">
      <c r="A91" s="119" t="s">
        <v>84</v>
      </c>
      <c r="B91" s="112">
        <v>0</v>
      </c>
      <c r="C91" s="112">
        <v>0</v>
      </c>
      <c r="D91" s="112">
        <v>0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99"/>
    </row>
    <row r="92" spans="1:17">
      <c r="A92" s="119" t="s">
        <v>59</v>
      </c>
      <c r="B92" s="112">
        <v>0</v>
      </c>
      <c r="C92" s="112">
        <v>0</v>
      </c>
      <c r="D92" s="112">
        <v>0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99"/>
    </row>
    <row r="93" spans="1:17">
      <c r="A93" s="119" t="s">
        <v>85</v>
      </c>
      <c r="B93" s="112">
        <v>0</v>
      </c>
      <c r="C93" s="112">
        <v>0</v>
      </c>
      <c r="D93" s="112">
        <v>0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</row>
    <row r="94" spans="1:17">
      <c r="A94" s="119" t="s">
        <v>86</v>
      </c>
      <c r="B94" s="112">
        <v>0</v>
      </c>
      <c r="C94" s="112">
        <v>0</v>
      </c>
      <c r="D94" s="112">
        <v>0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</row>
    <row r="95" spans="1:17">
      <c r="A95" s="119" t="s">
        <v>87</v>
      </c>
      <c r="B95" s="112">
        <v>0</v>
      </c>
      <c r="C95" s="112">
        <v>0</v>
      </c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</row>
    <row r="96" spans="1:17">
      <c r="A96" s="119" t="s">
        <v>28</v>
      </c>
      <c r="B96" s="112">
        <v>0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</row>
    <row r="98" spans="1:16">
      <c r="A98" s="73" t="s">
        <v>90</v>
      </c>
    </row>
    <row r="99" spans="1:16">
      <c r="A99" s="57" t="s">
        <v>91</v>
      </c>
      <c r="B99" s="122">
        <v>-0.4</v>
      </c>
      <c r="C99" s="122">
        <v>-0.4</v>
      </c>
      <c r="D99" s="122">
        <v>-0.4</v>
      </c>
      <c r="E99" s="122">
        <v>-0.4</v>
      </c>
      <c r="F99" s="122">
        <v>-0.4</v>
      </c>
      <c r="G99" s="122">
        <v>-0.4</v>
      </c>
      <c r="H99" s="122">
        <v>-0.4</v>
      </c>
      <c r="I99" s="122">
        <v>-0.4</v>
      </c>
      <c r="J99" s="112">
        <v>0.6</v>
      </c>
      <c r="K99" s="112">
        <v>0.6</v>
      </c>
      <c r="L99" s="112">
        <v>0.6</v>
      </c>
    </row>
    <row r="101" spans="1:16">
      <c r="A101" s="121" t="s">
        <v>92</v>
      </c>
    </row>
    <row r="102" spans="1:16">
      <c r="B102" s="112">
        <v>-1.4</v>
      </c>
      <c r="C102" s="112">
        <v>-1.4</v>
      </c>
      <c r="D102" s="112">
        <v>-1.4</v>
      </c>
      <c r="E102" s="112">
        <v>-1.4</v>
      </c>
      <c r="F102" s="112">
        <v>-1.4</v>
      </c>
      <c r="G102" s="112">
        <v>-1.4</v>
      </c>
      <c r="H102" s="112">
        <v>-1.4</v>
      </c>
      <c r="I102" s="112">
        <v>-1.4</v>
      </c>
      <c r="J102" s="112">
        <v>-1.4</v>
      </c>
      <c r="K102" s="112">
        <v>-1.4</v>
      </c>
      <c r="L102" s="112">
        <v>-1.4</v>
      </c>
      <c r="M102" s="112">
        <v>-1.4</v>
      </c>
      <c r="N102" s="112">
        <v>-1.4</v>
      </c>
      <c r="O102" s="112">
        <v>-1.4</v>
      </c>
      <c r="P102" s="112">
        <v>-1.4</v>
      </c>
    </row>
  </sheetData>
  <phoneticPr fontId="0" type="noConversion"/>
  <pageMargins left="0.39370078740157483" right="0.19685039370078741" top="1.3779527559055118" bottom="0" header="0.11811023622047245" footer="0.51181102362204722"/>
  <pageSetup paperSize="9" orientation="portrait" horizontalDpi="4294967292" verticalDpi="300" r:id="rId1"/>
  <headerFooter alignWithMargins="0"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6"/>
  <sheetViews>
    <sheetView zoomScale="110" zoomScaleNormal="110" workbookViewId="0">
      <selection activeCell="H13" sqref="H13"/>
    </sheetView>
  </sheetViews>
  <sheetFormatPr defaultColWidth="9.140625" defaultRowHeight="12.75"/>
  <cols>
    <col min="1" max="1" width="15.85546875" style="52" customWidth="1"/>
    <col min="2" max="16" width="5" style="52" customWidth="1"/>
    <col min="17" max="17" width="6.28515625" style="52" customWidth="1"/>
    <col min="18" max="16384" width="9.140625" style="52"/>
  </cols>
  <sheetData>
    <row r="1" spans="1:17">
      <c r="A1" s="56" t="s">
        <v>88</v>
      </c>
    </row>
    <row r="2" spans="1:17">
      <c r="C2" s="1" t="s">
        <v>21</v>
      </c>
      <c r="D2" s="1"/>
      <c r="E2" s="1"/>
      <c r="F2" s="1" t="s">
        <v>23</v>
      </c>
      <c r="G2" s="1"/>
      <c r="H2" s="95"/>
      <c r="I2" s="95"/>
      <c r="J2" s="52" t="s">
        <v>22</v>
      </c>
      <c r="K2" s="12"/>
      <c r="M2" s="12"/>
      <c r="N2" s="12"/>
      <c r="O2" s="12"/>
      <c r="P2" s="95"/>
      <c r="Q2" s="95"/>
    </row>
    <row r="3" spans="1:17">
      <c r="C3" s="1"/>
      <c r="D3" s="1"/>
      <c r="E3" s="1"/>
      <c r="F3" s="1"/>
      <c r="G3" s="1"/>
      <c r="H3" s="95"/>
      <c r="I3" s="95"/>
      <c r="K3" s="12"/>
      <c r="M3" s="12"/>
      <c r="N3" s="12"/>
      <c r="O3" s="12"/>
      <c r="P3" s="95"/>
      <c r="Q3" s="95"/>
    </row>
    <row r="4" spans="1:17">
      <c r="C4" s="1"/>
      <c r="D4" s="1"/>
      <c r="E4" s="1"/>
      <c r="F4" s="1"/>
      <c r="G4" s="1"/>
      <c r="H4" s="95"/>
      <c r="I4" s="95"/>
      <c r="K4" s="12"/>
      <c r="M4" s="12"/>
      <c r="N4" s="12"/>
      <c r="O4" s="12"/>
      <c r="P4" s="95"/>
      <c r="Q4" s="95"/>
    </row>
    <row r="5" spans="1:17"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5.75">
      <c r="A6" s="96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9" spans="1:17">
      <c r="A9" s="4" t="s">
        <v>1</v>
      </c>
      <c r="B9" s="7">
        <v>15</v>
      </c>
      <c r="C9" s="7">
        <v>14</v>
      </c>
      <c r="D9" s="7">
        <v>13</v>
      </c>
      <c r="E9" s="7">
        <v>12</v>
      </c>
      <c r="F9" s="7">
        <v>11</v>
      </c>
      <c r="G9" s="7">
        <v>10</v>
      </c>
      <c r="H9" s="7">
        <v>9</v>
      </c>
      <c r="I9" s="7">
        <v>8</v>
      </c>
      <c r="J9" s="7">
        <v>7</v>
      </c>
      <c r="K9" s="7">
        <v>6</v>
      </c>
      <c r="L9" s="7">
        <v>5</v>
      </c>
      <c r="M9" s="7">
        <v>4</v>
      </c>
      <c r="N9" s="7">
        <v>3</v>
      </c>
      <c r="O9" s="7">
        <v>2</v>
      </c>
      <c r="P9" s="7">
        <v>1</v>
      </c>
      <c r="Q9" s="9"/>
    </row>
    <row r="10" spans="1:17">
      <c r="A10" s="4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18</v>
      </c>
    </row>
    <row r="11" spans="1:17">
      <c r="A11" s="80"/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s="84" customFormat="1">
      <c r="A12" s="4" t="s">
        <v>96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>
      <c r="A13" s="38" t="s">
        <v>63</v>
      </c>
      <c r="B13" s="123">
        <v>24.8</v>
      </c>
      <c r="C13" s="123">
        <v>24.6</v>
      </c>
      <c r="D13" s="123">
        <v>24.4</v>
      </c>
      <c r="E13" s="123">
        <v>24.3</v>
      </c>
      <c r="F13" s="123">
        <v>24.1</v>
      </c>
      <c r="G13" s="123">
        <v>23.9</v>
      </c>
      <c r="H13" s="123">
        <v>23.8</v>
      </c>
      <c r="I13" s="123">
        <v>23.6</v>
      </c>
      <c r="J13" s="123">
        <v>23.5</v>
      </c>
      <c r="K13" s="123">
        <v>23.349999999999998</v>
      </c>
      <c r="L13" s="123">
        <v>23.2</v>
      </c>
      <c r="M13" s="123">
        <v>22.5</v>
      </c>
      <c r="N13" s="123">
        <v>21.5</v>
      </c>
      <c r="O13" s="123">
        <v>20.099999999999998</v>
      </c>
      <c r="P13" s="123">
        <v>19.099999999999998</v>
      </c>
      <c r="Q13" s="40"/>
    </row>
    <row r="14" spans="1:17">
      <c r="A14" s="38" t="s">
        <v>64</v>
      </c>
      <c r="B14" s="15">
        <v>24.8</v>
      </c>
      <c r="C14" s="15">
        <v>24.6</v>
      </c>
      <c r="D14" s="15">
        <v>24.4</v>
      </c>
      <c r="E14" s="15">
        <v>24.3</v>
      </c>
      <c r="F14" s="15">
        <v>24.1</v>
      </c>
      <c r="G14" s="15">
        <v>23.9</v>
      </c>
      <c r="H14" s="15">
        <v>23.8</v>
      </c>
      <c r="I14" s="15">
        <v>23.6</v>
      </c>
      <c r="J14" s="15">
        <v>23.5</v>
      </c>
      <c r="K14" s="15">
        <v>23.349999999999998</v>
      </c>
      <c r="L14" s="15">
        <v>23.2</v>
      </c>
      <c r="M14" s="15">
        <v>22.5</v>
      </c>
      <c r="N14" s="15">
        <v>21.5</v>
      </c>
      <c r="O14" s="15">
        <v>20.099999999999998</v>
      </c>
      <c r="P14" s="15">
        <v>19.099999999999998</v>
      </c>
      <c r="Q14" s="40"/>
    </row>
    <row r="15" spans="1:17">
      <c r="A15" s="38" t="s">
        <v>34</v>
      </c>
      <c r="B15" s="15">
        <v>25.15</v>
      </c>
      <c r="C15" s="15">
        <v>24.95</v>
      </c>
      <c r="D15" s="15">
        <v>24.75</v>
      </c>
      <c r="E15" s="15">
        <v>24.65</v>
      </c>
      <c r="F15" s="15">
        <v>24.45</v>
      </c>
      <c r="G15" s="15">
        <v>24.25</v>
      </c>
      <c r="H15" s="15">
        <v>24.15</v>
      </c>
      <c r="I15" s="15">
        <v>23.95</v>
      </c>
      <c r="J15" s="15">
        <v>23.849999999999998</v>
      </c>
      <c r="K15" s="15">
        <v>23.7</v>
      </c>
      <c r="L15" s="15">
        <v>23.55</v>
      </c>
      <c r="M15" s="15">
        <v>22.849999999999998</v>
      </c>
      <c r="N15" s="15">
        <v>21.849999999999998</v>
      </c>
      <c r="O15" s="15">
        <v>20.55</v>
      </c>
      <c r="P15" s="15">
        <v>19.55</v>
      </c>
      <c r="Q15" s="40"/>
    </row>
    <row r="16" spans="1:17">
      <c r="A16" s="38" t="s">
        <v>35</v>
      </c>
      <c r="B16" s="15">
        <v>25.7</v>
      </c>
      <c r="C16" s="15">
        <v>25.5</v>
      </c>
      <c r="D16" s="15">
        <v>25.3</v>
      </c>
      <c r="E16" s="15">
        <v>25.2</v>
      </c>
      <c r="F16" s="15">
        <v>25</v>
      </c>
      <c r="G16" s="15">
        <v>24.8</v>
      </c>
      <c r="H16" s="15">
        <v>24.7</v>
      </c>
      <c r="I16" s="15">
        <v>24.5</v>
      </c>
      <c r="J16" s="15">
        <v>24.450000000000003</v>
      </c>
      <c r="K16" s="15">
        <v>24.400000000000002</v>
      </c>
      <c r="L16" s="15">
        <v>24.25</v>
      </c>
      <c r="M16" s="15">
        <v>23.55</v>
      </c>
      <c r="N16" s="15">
        <v>22.55</v>
      </c>
      <c r="O16" s="15">
        <v>21.099999999999998</v>
      </c>
      <c r="P16" s="15">
        <v>20.099999999999998</v>
      </c>
      <c r="Q16" s="40"/>
    </row>
    <row r="17" spans="1:17">
      <c r="A17" s="38" t="s">
        <v>36</v>
      </c>
      <c r="B17" s="15">
        <v>26.15</v>
      </c>
      <c r="C17" s="15">
        <v>25.95</v>
      </c>
      <c r="D17" s="15">
        <v>25.75</v>
      </c>
      <c r="E17" s="15">
        <v>25.65</v>
      </c>
      <c r="F17" s="15">
        <v>25.45</v>
      </c>
      <c r="G17" s="15">
        <v>25.25</v>
      </c>
      <c r="H17" s="15">
        <v>25.15</v>
      </c>
      <c r="I17" s="15">
        <v>24.95</v>
      </c>
      <c r="J17" s="15">
        <v>24.85</v>
      </c>
      <c r="K17" s="15">
        <v>24.8</v>
      </c>
      <c r="L17" s="15">
        <v>24.700000000000003</v>
      </c>
      <c r="M17" s="15">
        <v>24</v>
      </c>
      <c r="N17" s="15">
        <v>23</v>
      </c>
      <c r="O17" s="15">
        <v>21.65</v>
      </c>
      <c r="P17" s="15">
        <v>20.65</v>
      </c>
      <c r="Q17" s="40"/>
    </row>
    <row r="18" spans="1:17">
      <c r="A18" s="38" t="s">
        <v>37</v>
      </c>
      <c r="B18" s="15">
        <v>26.95</v>
      </c>
      <c r="C18" s="15">
        <v>26.75</v>
      </c>
      <c r="D18" s="15">
        <v>26.55</v>
      </c>
      <c r="E18" s="15">
        <v>26.35</v>
      </c>
      <c r="F18" s="15">
        <v>26.15</v>
      </c>
      <c r="G18" s="15">
        <v>25.95</v>
      </c>
      <c r="H18" s="15">
        <v>25.900000000000002</v>
      </c>
      <c r="I18" s="15">
        <v>25.85</v>
      </c>
      <c r="J18" s="15">
        <v>25.8</v>
      </c>
      <c r="K18" s="15">
        <v>25.700000000000003</v>
      </c>
      <c r="L18" s="15">
        <v>25.6</v>
      </c>
      <c r="M18" s="15">
        <v>24.900000000000002</v>
      </c>
      <c r="N18" s="15">
        <v>23.900000000000002</v>
      </c>
      <c r="O18" s="15">
        <v>22.650000000000002</v>
      </c>
      <c r="P18" s="15">
        <v>21.65</v>
      </c>
      <c r="Q18" s="40"/>
    </row>
    <row r="19" spans="1:17">
      <c r="A19" s="38" t="s">
        <v>38</v>
      </c>
      <c r="B19" s="15">
        <v>28.2</v>
      </c>
      <c r="C19" s="15">
        <v>28</v>
      </c>
      <c r="D19" s="15">
        <v>27.8</v>
      </c>
      <c r="E19" s="15">
        <v>27.6</v>
      </c>
      <c r="F19" s="15">
        <v>27.400000000000002</v>
      </c>
      <c r="G19" s="15">
        <v>27.2</v>
      </c>
      <c r="H19" s="15">
        <v>27</v>
      </c>
      <c r="I19" s="15">
        <v>26.900000000000002</v>
      </c>
      <c r="J19" s="15">
        <v>25.8</v>
      </c>
      <c r="K19" s="15">
        <v>25.400000000000002</v>
      </c>
      <c r="L19" s="15">
        <v>25.200000000000003</v>
      </c>
      <c r="M19" s="15">
        <v>24.5</v>
      </c>
      <c r="N19" s="15">
        <v>23.450000000000003</v>
      </c>
      <c r="O19" s="15">
        <v>22.25</v>
      </c>
      <c r="P19" s="15">
        <v>21.45</v>
      </c>
      <c r="Q19" s="40"/>
    </row>
    <row r="20" spans="1:17">
      <c r="A20" s="38" t="s">
        <v>39</v>
      </c>
      <c r="B20" s="15">
        <v>28.2</v>
      </c>
      <c r="C20" s="15">
        <v>28</v>
      </c>
      <c r="D20" s="15">
        <v>27.8</v>
      </c>
      <c r="E20" s="15">
        <v>27.6</v>
      </c>
      <c r="F20" s="15">
        <v>27.400000000000002</v>
      </c>
      <c r="G20" s="15">
        <v>27.2</v>
      </c>
      <c r="H20" s="15">
        <v>27</v>
      </c>
      <c r="I20" s="15">
        <v>26.900000000000002</v>
      </c>
      <c r="J20" s="15">
        <v>25.8</v>
      </c>
      <c r="K20" s="15">
        <v>25.150000000000002</v>
      </c>
      <c r="L20" s="15">
        <v>24.85</v>
      </c>
      <c r="M20" s="15">
        <v>24.150000000000002</v>
      </c>
      <c r="N20" s="15">
        <v>23.05</v>
      </c>
      <c r="O20" s="15">
        <v>21.85</v>
      </c>
      <c r="P20" s="15">
        <v>21</v>
      </c>
      <c r="Q20" s="40"/>
    </row>
    <row r="21" spans="1:17">
      <c r="A21" s="38" t="s">
        <v>40</v>
      </c>
      <c r="B21" s="15">
        <v>28.2</v>
      </c>
      <c r="C21" s="15">
        <v>28</v>
      </c>
      <c r="D21" s="15">
        <v>27.8</v>
      </c>
      <c r="E21" s="15">
        <v>27.6</v>
      </c>
      <c r="F21" s="15">
        <v>27.400000000000002</v>
      </c>
      <c r="G21" s="15">
        <v>27.2</v>
      </c>
      <c r="H21" s="15">
        <v>27</v>
      </c>
      <c r="I21" s="15">
        <v>26.900000000000002</v>
      </c>
      <c r="J21" s="15">
        <v>25.8</v>
      </c>
      <c r="K21" s="15">
        <v>24.85</v>
      </c>
      <c r="L21" s="15">
        <v>24.450000000000003</v>
      </c>
      <c r="M21" s="15">
        <v>23.75</v>
      </c>
      <c r="N21" s="15">
        <v>22.6</v>
      </c>
      <c r="O21" s="15">
        <v>21.450000000000003</v>
      </c>
      <c r="P21" s="15">
        <v>20.55</v>
      </c>
      <c r="Q21" s="40"/>
    </row>
    <row r="22" spans="1:17">
      <c r="A22" s="38" t="s">
        <v>42</v>
      </c>
      <c r="B22" s="15">
        <v>28.2</v>
      </c>
      <c r="C22" s="15">
        <v>28</v>
      </c>
      <c r="D22" s="15">
        <v>27.8</v>
      </c>
      <c r="E22" s="15">
        <v>27.6</v>
      </c>
      <c r="F22" s="15">
        <v>27.400000000000002</v>
      </c>
      <c r="G22" s="15">
        <v>27.2</v>
      </c>
      <c r="H22" s="15">
        <v>27</v>
      </c>
      <c r="I22" s="15">
        <v>26.900000000000002</v>
      </c>
      <c r="J22" s="15">
        <v>25.8</v>
      </c>
      <c r="K22" s="15">
        <v>24.55</v>
      </c>
      <c r="L22" s="15">
        <v>24.1</v>
      </c>
      <c r="M22" s="15">
        <v>23.400000000000002</v>
      </c>
      <c r="N22" s="15">
        <v>22.200000000000003</v>
      </c>
      <c r="O22" s="15">
        <v>21.05</v>
      </c>
      <c r="P22" s="15">
        <v>20.100000000000001</v>
      </c>
      <c r="Q22" s="40"/>
    </row>
    <row r="23" spans="1:17">
      <c r="A23" s="38" t="s">
        <v>41</v>
      </c>
      <c r="B23" s="15">
        <v>28.2</v>
      </c>
      <c r="C23" s="15">
        <v>28</v>
      </c>
      <c r="D23" s="15">
        <v>27.8</v>
      </c>
      <c r="E23" s="15">
        <v>27.6</v>
      </c>
      <c r="F23" s="15">
        <v>27.400000000000002</v>
      </c>
      <c r="G23" s="15">
        <v>27.2</v>
      </c>
      <c r="H23" s="15">
        <v>27</v>
      </c>
      <c r="I23" s="15">
        <v>26.900000000000002</v>
      </c>
      <c r="J23" s="15">
        <v>25.8</v>
      </c>
      <c r="K23" s="15">
        <v>24.3</v>
      </c>
      <c r="L23" s="15">
        <v>23.700000000000003</v>
      </c>
      <c r="M23" s="15">
        <v>23</v>
      </c>
      <c r="N23" s="15">
        <v>21.75</v>
      </c>
      <c r="O23" s="15">
        <v>20.650000000000002</v>
      </c>
      <c r="P23" s="15">
        <v>19.45</v>
      </c>
      <c r="Q23" s="40"/>
    </row>
    <row r="24" spans="1:17">
      <c r="A24" s="38" t="s">
        <v>65</v>
      </c>
      <c r="B24" s="15">
        <v>28.2</v>
      </c>
      <c r="C24" s="15">
        <v>28</v>
      </c>
      <c r="D24" s="15">
        <v>27.8</v>
      </c>
      <c r="E24" s="15">
        <v>27.6</v>
      </c>
      <c r="F24" s="15">
        <v>27.400000000000002</v>
      </c>
      <c r="G24" s="15">
        <v>27.2</v>
      </c>
      <c r="H24" s="15">
        <v>27</v>
      </c>
      <c r="I24" s="15">
        <v>26.900000000000002</v>
      </c>
      <c r="J24" s="15">
        <v>25.8</v>
      </c>
      <c r="K24" s="15">
        <v>24</v>
      </c>
      <c r="L24" s="15">
        <v>23.3</v>
      </c>
      <c r="M24" s="15">
        <v>22.6</v>
      </c>
      <c r="N24" s="15">
        <v>21.3</v>
      </c>
      <c r="O24" s="15">
        <v>20.3</v>
      </c>
      <c r="P24" s="15">
        <v>18.55</v>
      </c>
      <c r="Q24" s="40"/>
    </row>
    <row r="25" spans="1:17">
      <c r="A25" s="38" t="s">
        <v>66</v>
      </c>
      <c r="B25" s="15">
        <v>26.25</v>
      </c>
      <c r="C25" s="15">
        <v>26.05</v>
      </c>
      <c r="D25" s="15">
        <v>25.85</v>
      </c>
      <c r="E25" s="15">
        <v>25.150000000000002</v>
      </c>
      <c r="F25" s="15">
        <v>24.95</v>
      </c>
      <c r="G25" s="15">
        <v>24.75</v>
      </c>
      <c r="H25" s="15">
        <v>24.6</v>
      </c>
      <c r="I25" s="15">
        <v>24.2</v>
      </c>
      <c r="J25" s="15">
        <v>23.55</v>
      </c>
      <c r="K25" s="15">
        <v>23.3</v>
      </c>
      <c r="L25" s="15">
        <v>22.6</v>
      </c>
      <c r="M25" s="15">
        <v>21.900000000000002</v>
      </c>
      <c r="N25" s="15">
        <v>20.400000000000002</v>
      </c>
      <c r="O25" s="15">
        <v>19.400000000000002</v>
      </c>
      <c r="P25" s="15">
        <v>17.649999999999999</v>
      </c>
      <c r="Q25" s="40"/>
    </row>
    <row r="26" spans="1:17">
      <c r="A26" s="3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0"/>
    </row>
    <row r="27" spans="1:17">
      <c r="A27" s="4" t="s">
        <v>93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38" t="s">
        <v>63</v>
      </c>
      <c r="B28" s="123">
        <v>24.25</v>
      </c>
      <c r="C28" s="123">
        <v>24.05</v>
      </c>
      <c r="D28" s="123">
        <v>23.85</v>
      </c>
      <c r="E28" s="123">
        <v>23.75</v>
      </c>
      <c r="F28" s="123">
        <v>23.55</v>
      </c>
      <c r="G28" s="123">
        <v>23.35</v>
      </c>
      <c r="H28" s="123">
        <v>23.25</v>
      </c>
      <c r="I28" s="123">
        <v>23.150000000000002</v>
      </c>
      <c r="J28" s="123">
        <v>22.75</v>
      </c>
      <c r="K28" s="123">
        <v>22.6</v>
      </c>
      <c r="L28" s="123">
        <v>22.45</v>
      </c>
      <c r="M28" s="123">
        <v>21.75</v>
      </c>
      <c r="N28" s="123">
        <v>20.75</v>
      </c>
      <c r="O28" s="123">
        <v>19.25</v>
      </c>
      <c r="P28" s="123">
        <v>18.25</v>
      </c>
      <c r="Q28" s="40"/>
    </row>
    <row r="29" spans="1:17">
      <c r="A29" s="38" t="s">
        <v>64</v>
      </c>
      <c r="B29" s="15">
        <v>24.8</v>
      </c>
      <c r="C29" s="15">
        <v>24.6</v>
      </c>
      <c r="D29" s="15">
        <v>24.4</v>
      </c>
      <c r="E29" s="15">
        <v>24.3</v>
      </c>
      <c r="F29" s="15">
        <v>24.1</v>
      </c>
      <c r="G29" s="15">
        <v>23.9</v>
      </c>
      <c r="H29" s="15">
        <v>23.8</v>
      </c>
      <c r="I29" s="15">
        <v>23.6</v>
      </c>
      <c r="J29" s="15">
        <v>23.5</v>
      </c>
      <c r="K29" s="15">
        <v>23.349999999999998</v>
      </c>
      <c r="L29" s="15">
        <v>23.2</v>
      </c>
      <c r="M29" s="15">
        <v>22.5</v>
      </c>
      <c r="N29" s="15">
        <v>21.5</v>
      </c>
      <c r="O29" s="15">
        <v>20.099999999999998</v>
      </c>
      <c r="P29" s="15">
        <v>19.099999999999998</v>
      </c>
      <c r="Q29" s="40"/>
    </row>
    <row r="30" spans="1:17">
      <c r="A30" s="38" t="s">
        <v>34</v>
      </c>
      <c r="B30" s="15">
        <v>25.15</v>
      </c>
      <c r="C30" s="15">
        <v>24.95</v>
      </c>
      <c r="D30" s="15">
        <v>24.75</v>
      </c>
      <c r="E30" s="15">
        <v>24.65</v>
      </c>
      <c r="F30" s="15">
        <v>24.45</v>
      </c>
      <c r="G30" s="15">
        <v>24.25</v>
      </c>
      <c r="H30" s="15">
        <v>24.15</v>
      </c>
      <c r="I30" s="15">
        <v>23.95</v>
      </c>
      <c r="J30" s="15">
        <v>23.849999999999998</v>
      </c>
      <c r="K30" s="15">
        <v>23.7</v>
      </c>
      <c r="L30" s="15">
        <v>23.55</v>
      </c>
      <c r="M30" s="15">
        <v>22.849999999999998</v>
      </c>
      <c r="N30" s="15">
        <v>21.849999999999998</v>
      </c>
      <c r="O30" s="15">
        <v>20.55</v>
      </c>
      <c r="P30" s="15">
        <v>19.55</v>
      </c>
      <c r="Q30" s="40"/>
    </row>
    <row r="31" spans="1:17">
      <c r="A31" s="38" t="s">
        <v>35</v>
      </c>
      <c r="B31" s="15">
        <v>25.7</v>
      </c>
      <c r="C31" s="15">
        <v>25.5</v>
      </c>
      <c r="D31" s="15">
        <v>25.3</v>
      </c>
      <c r="E31" s="15">
        <v>25.2</v>
      </c>
      <c r="F31" s="15">
        <v>25</v>
      </c>
      <c r="G31" s="15">
        <v>24.8</v>
      </c>
      <c r="H31" s="15">
        <v>24.7</v>
      </c>
      <c r="I31" s="15">
        <v>24.5</v>
      </c>
      <c r="J31" s="15">
        <v>24.450000000000003</v>
      </c>
      <c r="K31" s="15">
        <v>24.400000000000002</v>
      </c>
      <c r="L31" s="15">
        <v>24.25</v>
      </c>
      <c r="M31" s="15">
        <v>23.55</v>
      </c>
      <c r="N31" s="15">
        <v>22.55</v>
      </c>
      <c r="O31" s="15">
        <v>21.099999999999998</v>
      </c>
      <c r="P31" s="15">
        <v>20.099999999999998</v>
      </c>
      <c r="Q31" s="40"/>
    </row>
    <row r="32" spans="1:17">
      <c r="A32" s="38" t="s">
        <v>36</v>
      </c>
      <c r="B32" s="15">
        <v>26.15</v>
      </c>
      <c r="C32" s="15">
        <v>25.95</v>
      </c>
      <c r="D32" s="15">
        <v>25.75</v>
      </c>
      <c r="E32" s="15">
        <v>25.65</v>
      </c>
      <c r="F32" s="15">
        <v>25.45</v>
      </c>
      <c r="G32" s="15">
        <v>25.25</v>
      </c>
      <c r="H32" s="15">
        <v>25.15</v>
      </c>
      <c r="I32" s="15">
        <v>24.95</v>
      </c>
      <c r="J32" s="15">
        <v>24.85</v>
      </c>
      <c r="K32" s="15">
        <v>24.8</v>
      </c>
      <c r="L32" s="15">
        <v>24.700000000000003</v>
      </c>
      <c r="M32" s="15">
        <v>24</v>
      </c>
      <c r="N32" s="15">
        <v>23</v>
      </c>
      <c r="O32" s="15">
        <v>21.65</v>
      </c>
      <c r="P32" s="15">
        <v>20.65</v>
      </c>
      <c r="Q32" s="40"/>
    </row>
    <row r="33" spans="1:17">
      <c r="A33" s="38" t="s">
        <v>37</v>
      </c>
      <c r="B33" s="15">
        <v>26.95</v>
      </c>
      <c r="C33" s="15">
        <v>26.75</v>
      </c>
      <c r="D33" s="15">
        <v>26.55</v>
      </c>
      <c r="E33" s="15">
        <v>26.35</v>
      </c>
      <c r="F33" s="15">
        <v>26.15</v>
      </c>
      <c r="G33" s="15">
        <v>25.95</v>
      </c>
      <c r="H33" s="15">
        <v>25.900000000000002</v>
      </c>
      <c r="I33" s="15">
        <v>25.85</v>
      </c>
      <c r="J33" s="15">
        <v>25.8</v>
      </c>
      <c r="K33" s="15">
        <v>25.700000000000003</v>
      </c>
      <c r="L33" s="15">
        <v>25.6</v>
      </c>
      <c r="M33" s="15">
        <v>24.900000000000002</v>
      </c>
      <c r="N33" s="15">
        <v>23.900000000000002</v>
      </c>
      <c r="O33" s="15">
        <v>22.650000000000002</v>
      </c>
      <c r="P33" s="15">
        <v>21.65</v>
      </c>
      <c r="Q33" s="40"/>
    </row>
    <row r="34" spans="1:17">
      <c r="A34" s="38" t="s">
        <v>38</v>
      </c>
      <c r="B34" s="15">
        <v>28.45</v>
      </c>
      <c r="C34" s="15">
        <v>28.25</v>
      </c>
      <c r="D34" s="15">
        <v>28.05</v>
      </c>
      <c r="E34" s="15">
        <v>27.85</v>
      </c>
      <c r="F34" s="15">
        <v>27.650000000000002</v>
      </c>
      <c r="G34" s="15">
        <v>27.45</v>
      </c>
      <c r="H34" s="15">
        <v>27.25</v>
      </c>
      <c r="I34" s="15">
        <v>27.150000000000002</v>
      </c>
      <c r="J34" s="15">
        <v>25.8</v>
      </c>
      <c r="K34" s="15">
        <v>25.400000000000002</v>
      </c>
      <c r="L34" s="15">
        <v>25.200000000000003</v>
      </c>
      <c r="M34" s="15">
        <v>24.5</v>
      </c>
      <c r="N34" s="15">
        <v>23.450000000000003</v>
      </c>
      <c r="O34" s="15">
        <v>22.25</v>
      </c>
      <c r="P34" s="15">
        <v>21.45</v>
      </c>
      <c r="Q34" s="40"/>
    </row>
    <row r="35" spans="1:17">
      <c r="A35" s="38" t="s">
        <v>39</v>
      </c>
      <c r="B35" s="15">
        <v>28.45</v>
      </c>
      <c r="C35" s="15">
        <v>28.25</v>
      </c>
      <c r="D35" s="15">
        <v>28.05</v>
      </c>
      <c r="E35" s="15">
        <v>27.85</v>
      </c>
      <c r="F35" s="15">
        <v>27.650000000000002</v>
      </c>
      <c r="G35" s="15">
        <v>27.45</v>
      </c>
      <c r="H35" s="15">
        <v>27.25</v>
      </c>
      <c r="I35" s="15">
        <v>27.150000000000002</v>
      </c>
      <c r="J35" s="15">
        <v>25.8</v>
      </c>
      <c r="K35" s="15">
        <v>25.150000000000002</v>
      </c>
      <c r="L35" s="15">
        <v>24.85</v>
      </c>
      <c r="M35" s="15">
        <v>24.150000000000002</v>
      </c>
      <c r="N35" s="15">
        <v>23.05</v>
      </c>
      <c r="O35" s="15">
        <v>21.85</v>
      </c>
      <c r="P35" s="15">
        <v>21</v>
      </c>
      <c r="Q35" s="40"/>
    </row>
    <row r="36" spans="1:17">
      <c r="A36" s="38" t="s">
        <v>40</v>
      </c>
      <c r="B36" s="15">
        <v>28.45</v>
      </c>
      <c r="C36" s="15">
        <v>28.25</v>
      </c>
      <c r="D36" s="15">
        <v>28.05</v>
      </c>
      <c r="E36" s="15">
        <v>27.85</v>
      </c>
      <c r="F36" s="15">
        <v>27.650000000000002</v>
      </c>
      <c r="G36" s="15">
        <v>27.45</v>
      </c>
      <c r="H36" s="15">
        <v>27.25</v>
      </c>
      <c r="I36" s="15">
        <v>27.150000000000002</v>
      </c>
      <c r="J36" s="15">
        <v>25.8</v>
      </c>
      <c r="K36" s="15">
        <v>24.85</v>
      </c>
      <c r="L36" s="15">
        <v>24.450000000000003</v>
      </c>
      <c r="M36" s="15">
        <v>23.75</v>
      </c>
      <c r="N36" s="15">
        <v>22.6</v>
      </c>
      <c r="O36" s="15">
        <v>21.450000000000003</v>
      </c>
      <c r="P36" s="15">
        <v>20.55</v>
      </c>
      <c r="Q36" s="40"/>
    </row>
    <row r="37" spans="1:17">
      <c r="A37" s="38" t="s">
        <v>42</v>
      </c>
      <c r="B37" s="15">
        <v>28.45</v>
      </c>
      <c r="C37" s="15">
        <v>28.25</v>
      </c>
      <c r="D37" s="15">
        <v>28.05</v>
      </c>
      <c r="E37" s="15">
        <v>27.85</v>
      </c>
      <c r="F37" s="15">
        <v>27.650000000000002</v>
      </c>
      <c r="G37" s="15">
        <v>27.45</v>
      </c>
      <c r="H37" s="15">
        <v>27.25</v>
      </c>
      <c r="I37" s="15">
        <v>27.150000000000002</v>
      </c>
      <c r="J37" s="15">
        <v>25.8</v>
      </c>
      <c r="K37" s="15">
        <v>24.55</v>
      </c>
      <c r="L37" s="15">
        <v>24.1</v>
      </c>
      <c r="M37" s="15">
        <v>23.400000000000002</v>
      </c>
      <c r="N37" s="15">
        <v>22.200000000000003</v>
      </c>
      <c r="O37" s="15">
        <v>21.05</v>
      </c>
      <c r="P37" s="15">
        <v>20.100000000000001</v>
      </c>
      <c r="Q37" s="40"/>
    </row>
    <row r="38" spans="1:17">
      <c r="A38" s="38" t="s">
        <v>41</v>
      </c>
      <c r="B38" s="15">
        <v>28.45</v>
      </c>
      <c r="C38" s="15">
        <v>28.25</v>
      </c>
      <c r="D38" s="15">
        <v>28.05</v>
      </c>
      <c r="E38" s="15">
        <v>27.85</v>
      </c>
      <c r="F38" s="15">
        <v>27.650000000000002</v>
      </c>
      <c r="G38" s="15">
        <v>27.45</v>
      </c>
      <c r="H38" s="15">
        <v>27.25</v>
      </c>
      <c r="I38" s="15">
        <v>27.150000000000002</v>
      </c>
      <c r="J38" s="15">
        <v>25.8</v>
      </c>
      <c r="K38" s="15">
        <v>24.3</v>
      </c>
      <c r="L38" s="15">
        <v>23.700000000000003</v>
      </c>
      <c r="M38" s="15">
        <v>23</v>
      </c>
      <c r="N38" s="15">
        <v>21.75</v>
      </c>
      <c r="O38" s="15">
        <v>20.650000000000002</v>
      </c>
      <c r="P38" s="15">
        <v>19.45</v>
      </c>
      <c r="Q38" s="40"/>
    </row>
    <row r="39" spans="1:17">
      <c r="A39" s="38" t="s">
        <v>65</v>
      </c>
      <c r="B39" s="15">
        <v>28.45</v>
      </c>
      <c r="C39" s="15">
        <v>28.25</v>
      </c>
      <c r="D39" s="15">
        <v>28.05</v>
      </c>
      <c r="E39" s="15">
        <v>27.85</v>
      </c>
      <c r="F39" s="15">
        <v>27.650000000000002</v>
      </c>
      <c r="G39" s="15">
        <v>27.45</v>
      </c>
      <c r="H39" s="15">
        <v>27.25</v>
      </c>
      <c r="I39" s="15">
        <v>27.150000000000002</v>
      </c>
      <c r="J39" s="15">
        <v>25.8</v>
      </c>
      <c r="K39" s="15">
        <v>24</v>
      </c>
      <c r="L39" s="15">
        <v>23.3</v>
      </c>
      <c r="M39" s="15">
        <v>22.6</v>
      </c>
      <c r="N39" s="15">
        <v>21.3</v>
      </c>
      <c r="O39" s="15">
        <v>20.3</v>
      </c>
      <c r="P39" s="15">
        <v>18.55</v>
      </c>
      <c r="Q39" s="40"/>
    </row>
    <row r="40" spans="1:17">
      <c r="A40" s="38" t="s">
        <v>66</v>
      </c>
      <c r="B40" s="15">
        <v>26.25</v>
      </c>
      <c r="C40" s="15">
        <v>26.05</v>
      </c>
      <c r="D40" s="15">
        <v>25.85</v>
      </c>
      <c r="E40" s="15">
        <v>25.150000000000002</v>
      </c>
      <c r="F40" s="15">
        <v>24.95</v>
      </c>
      <c r="G40" s="15">
        <v>24.75</v>
      </c>
      <c r="H40" s="15">
        <v>24.6</v>
      </c>
      <c r="I40" s="15">
        <v>24.2</v>
      </c>
      <c r="J40" s="15">
        <v>23.55</v>
      </c>
      <c r="K40" s="15">
        <v>23.3</v>
      </c>
      <c r="L40" s="15">
        <v>22.6</v>
      </c>
      <c r="M40" s="15">
        <v>21.900000000000002</v>
      </c>
      <c r="N40" s="15">
        <v>20.400000000000002</v>
      </c>
      <c r="O40" s="15">
        <v>19.400000000000002</v>
      </c>
      <c r="P40" s="15">
        <v>17.649999999999999</v>
      </c>
      <c r="Q40" s="40"/>
    </row>
    <row r="41" spans="1:17" s="43" customFormat="1" ht="12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17" s="43" customFormat="1" ht="12">
      <c r="A42" s="44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17">
      <c r="A43" s="83" t="s">
        <v>54</v>
      </c>
      <c r="B43" s="65"/>
      <c r="C43" s="65"/>
      <c r="D43" s="65"/>
      <c r="E43" s="15"/>
      <c r="F43" s="15"/>
      <c r="G43" s="15"/>
      <c r="H43" s="15"/>
      <c r="I43" s="15"/>
      <c r="J43" s="15"/>
      <c r="K43" s="15"/>
      <c r="L43" s="15"/>
      <c r="M43" s="15"/>
      <c r="Q43" s="36"/>
    </row>
    <row r="44" spans="1:17">
      <c r="A44" s="39" t="s">
        <v>58</v>
      </c>
      <c r="B44" s="15">
        <v>25.55</v>
      </c>
      <c r="C44" s="15">
        <v>24.85</v>
      </c>
      <c r="D44" s="15">
        <v>24.15</v>
      </c>
      <c r="E44" s="15">
        <v>23.45</v>
      </c>
      <c r="F44" s="15">
        <v>22.75</v>
      </c>
      <c r="G44" s="15">
        <v>22.05</v>
      </c>
      <c r="H44" s="15">
        <v>21.35</v>
      </c>
      <c r="I44" s="15">
        <v>20.45</v>
      </c>
      <c r="J44" s="15">
        <v>19.649999999999999</v>
      </c>
      <c r="K44" s="15">
        <v>18.75</v>
      </c>
      <c r="L44" s="15">
        <v>17.95</v>
      </c>
      <c r="M44" s="15">
        <v>17.55</v>
      </c>
      <c r="N44" s="45">
        <v>16.95</v>
      </c>
      <c r="O44" s="15">
        <v>16.350000000000001</v>
      </c>
      <c r="P44" s="15">
        <v>15.75</v>
      </c>
      <c r="Q44" s="15"/>
    </row>
    <row r="45" spans="1:17">
      <c r="A45" s="39" t="s">
        <v>67</v>
      </c>
      <c r="B45" s="15">
        <v>26.4</v>
      </c>
      <c r="C45" s="15">
        <v>25.75</v>
      </c>
      <c r="D45" s="15">
        <v>25.1</v>
      </c>
      <c r="E45" s="15">
        <v>24.4</v>
      </c>
      <c r="F45" s="15">
        <v>23.75</v>
      </c>
      <c r="G45" s="15">
        <v>23.1</v>
      </c>
      <c r="H45" s="15">
        <v>22.45</v>
      </c>
      <c r="I45" s="15">
        <v>21.65</v>
      </c>
      <c r="J45" s="15">
        <v>20.9</v>
      </c>
      <c r="K45" s="15">
        <v>20.05</v>
      </c>
      <c r="L45" s="15">
        <v>19.350000000000001</v>
      </c>
      <c r="M45" s="15">
        <v>18.8</v>
      </c>
      <c r="N45" s="45">
        <v>17.75</v>
      </c>
      <c r="O45" s="15">
        <v>16.5</v>
      </c>
      <c r="P45" s="15">
        <v>15.95</v>
      </c>
      <c r="Q45" s="15"/>
    </row>
    <row r="46" spans="1:17">
      <c r="A46" s="39" t="s">
        <v>68</v>
      </c>
      <c r="B46" s="15">
        <v>27.2</v>
      </c>
      <c r="C46" s="15">
        <v>26.6</v>
      </c>
      <c r="D46" s="15">
        <v>26</v>
      </c>
      <c r="E46" s="15">
        <v>25.35</v>
      </c>
      <c r="F46" s="15">
        <v>24.75</v>
      </c>
      <c r="G46" s="15">
        <v>24.15</v>
      </c>
      <c r="H46" s="15">
        <v>23.55</v>
      </c>
      <c r="I46" s="15">
        <v>22.8</v>
      </c>
      <c r="J46" s="15">
        <v>22.1</v>
      </c>
      <c r="K46" s="15">
        <v>21.35</v>
      </c>
      <c r="L46" s="15">
        <v>20.7</v>
      </c>
      <c r="M46" s="15">
        <v>20.05</v>
      </c>
      <c r="N46" s="45">
        <v>18.5</v>
      </c>
      <c r="O46" s="15">
        <v>16.649999999999999</v>
      </c>
      <c r="P46" s="15">
        <v>16.2</v>
      </c>
      <c r="Q46" s="15"/>
    </row>
    <row r="47" spans="1:17">
      <c r="A47" s="39" t="s">
        <v>95</v>
      </c>
      <c r="B47" s="15">
        <v>28.05</v>
      </c>
      <c r="C47" s="15">
        <v>27.5</v>
      </c>
      <c r="D47" s="15">
        <v>26.95</v>
      </c>
      <c r="E47" s="15">
        <v>26.3</v>
      </c>
      <c r="F47" s="15">
        <v>25.75</v>
      </c>
      <c r="G47" s="15">
        <v>25.2</v>
      </c>
      <c r="H47" s="15">
        <v>24.65</v>
      </c>
      <c r="I47" s="15">
        <v>23.95</v>
      </c>
      <c r="J47" s="15">
        <v>23.35</v>
      </c>
      <c r="K47" s="15">
        <v>22.65</v>
      </c>
      <c r="L47" s="15">
        <v>22.05</v>
      </c>
      <c r="M47" s="15">
        <v>21.3</v>
      </c>
      <c r="N47" s="45">
        <v>19.25</v>
      </c>
      <c r="O47" s="15">
        <v>16.8</v>
      </c>
      <c r="P47" s="15">
        <v>16.399999999999999</v>
      </c>
      <c r="Q47" s="15"/>
    </row>
    <row r="48" spans="1:17">
      <c r="A48" s="39" t="s">
        <v>70</v>
      </c>
      <c r="B48" s="15">
        <v>28.9</v>
      </c>
      <c r="C48" s="15">
        <v>28.35</v>
      </c>
      <c r="D48" s="15">
        <v>27.85</v>
      </c>
      <c r="E48" s="15">
        <v>27.25</v>
      </c>
      <c r="F48" s="15">
        <v>26.75</v>
      </c>
      <c r="G48" s="15">
        <v>26.25</v>
      </c>
      <c r="H48" s="15">
        <v>25.7</v>
      </c>
      <c r="I48" s="15">
        <v>25.1</v>
      </c>
      <c r="J48" s="15">
        <v>24.55</v>
      </c>
      <c r="K48" s="15">
        <v>23.95</v>
      </c>
      <c r="L48" s="15">
        <v>23.4</v>
      </c>
      <c r="M48" s="15">
        <v>22.55</v>
      </c>
      <c r="N48" s="45">
        <v>20</v>
      </c>
      <c r="O48" s="15">
        <v>16.95</v>
      </c>
      <c r="P48" s="15">
        <v>16.649999999999999</v>
      </c>
      <c r="Q48" s="15"/>
    </row>
    <row r="49" spans="1:17">
      <c r="A49" s="39" t="s">
        <v>71</v>
      </c>
      <c r="B49" s="284">
        <v>29.55</v>
      </c>
      <c r="C49" s="284">
        <v>29.05</v>
      </c>
      <c r="D49" s="284">
        <v>28.55</v>
      </c>
      <c r="E49" s="284">
        <v>28.05</v>
      </c>
      <c r="F49" s="284">
        <v>27.55</v>
      </c>
      <c r="G49" s="284">
        <v>27.05</v>
      </c>
      <c r="H49" s="284">
        <v>26.55</v>
      </c>
      <c r="I49" s="284">
        <v>26.05</v>
      </c>
      <c r="J49" s="15">
        <v>25.75</v>
      </c>
      <c r="K49" s="15">
        <v>25.25</v>
      </c>
      <c r="L49" s="15">
        <v>24.75</v>
      </c>
      <c r="M49" s="15">
        <v>23.75</v>
      </c>
      <c r="N49" s="45">
        <v>20.75</v>
      </c>
      <c r="O49" s="15">
        <v>17.05</v>
      </c>
      <c r="P49" s="15">
        <v>16.850000000000001</v>
      </c>
      <c r="Q49" s="15"/>
    </row>
    <row r="50" spans="1:17">
      <c r="A50" s="39" t="s">
        <v>72</v>
      </c>
      <c r="B50" s="284">
        <v>29.55</v>
      </c>
      <c r="C50" s="284">
        <v>29.05</v>
      </c>
      <c r="D50" s="284">
        <v>28.55</v>
      </c>
      <c r="E50" s="284">
        <v>28.05</v>
      </c>
      <c r="F50" s="284">
        <v>27.55</v>
      </c>
      <c r="G50" s="284">
        <v>27.05</v>
      </c>
      <c r="H50" s="284">
        <v>26.55</v>
      </c>
      <c r="I50" s="284">
        <v>26.05</v>
      </c>
      <c r="J50" s="15">
        <v>25.75</v>
      </c>
      <c r="K50" s="15">
        <v>25.25</v>
      </c>
      <c r="L50" s="15">
        <v>24.75</v>
      </c>
      <c r="M50" s="15">
        <v>23.75</v>
      </c>
      <c r="N50" s="45">
        <v>20.8</v>
      </c>
      <c r="O50" s="15">
        <v>17.25</v>
      </c>
      <c r="P50" s="15">
        <v>17</v>
      </c>
      <c r="Q50" s="15"/>
    </row>
    <row r="51" spans="1:17">
      <c r="A51" s="39" t="s">
        <v>73</v>
      </c>
      <c r="B51" s="284">
        <v>29.55</v>
      </c>
      <c r="C51" s="284">
        <v>29.05</v>
      </c>
      <c r="D51" s="284">
        <v>28.55</v>
      </c>
      <c r="E51" s="284">
        <v>28.05</v>
      </c>
      <c r="F51" s="284">
        <v>27.55</v>
      </c>
      <c r="G51" s="284">
        <v>27.05</v>
      </c>
      <c r="H51" s="284">
        <v>26.55</v>
      </c>
      <c r="I51" s="284">
        <v>26.05</v>
      </c>
      <c r="J51" s="15">
        <v>25.75</v>
      </c>
      <c r="K51" s="15">
        <v>25.25</v>
      </c>
      <c r="L51" s="15">
        <v>24.75</v>
      </c>
      <c r="M51" s="15">
        <v>23.75</v>
      </c>
      <c r="N51" s="45">
        <v>20.85</v>
      </c>
      <c r="O51" s="15">
        <v>17.399999999999999</v>
      </c>
      <c r="P51" s="15">
        <v>17.149999999999999</v>
      </c>
      <c r="Q51" s="15"/>
    </row>
    <row r="52" spans="1:17">
      <c r="A52" s="39" t="s">
        <v>74</v>
      </c>
      <c r="B52" s="284">
        <v>29.55</v>
      </c>
      <c r="C52" s="284">
        <v>29.05</v>
      </c>
      <c r="D52" s="284">
        <v>28.55</v>
      </c>
      <c r="E52" s="284">
        <v>28.05</v>
      </c>
      <c r="F52" s="284">
        <v>27.55</v>
      </c>
      <c r="G52" s="284">
        <v>27.05</v>
      </c>
      <c r="H52" s="284">
        <v>26.55</v>
      </c>
      <c r="I52" s="284">
        <v>26.05</v>
      </c>
      <c r="J52" s="15">
        <v>25.75</v>
      </c>
      <c r="K52" s="15">
        <v>25.25</v>
      </c>
      <c r="L52" s="15">
        <v>24.75</v>
      </c>
      <c r="M52" s="15">
        <v>23.75</v>
      </c>
      <c r="N52" s="45">
        <v>20.95</v>
      </c>
      <c r="O52" s="15">
        <v>17.600000000000001</v>
      </c>
      <c r="P52" s="15">
        <v>17.3</v>
      </c>
      <c r="Q52" s="15"/>
    </row>
    <row r="53" spans="1:17">
      <c r="A53" s="39" t="s">
        <v>75</v>
      </c>
      <c r="B53" s="285">
        <v>29.75</v>
      </c>
      <c r="C53" s="285">
        <v>29.25</v>
      </c>
      <c r="D53" s="285">
        <v>28.75</v>
      </c>
      <c r="E53" s="285">
        <v>28.25</v>
      </c>
      <c r="F53" s="285">
        <v>27.75</v>
      </c>
      <c r="G53" s="285">
        <v>27.25</v>
      </c>
      <c r="H53" s="285">
        <v>26.75</v>
      </c>
      <c r="I53" s="285">
        <v>26.25</v>
      </c>
      <c r="J53" s="15">
        <v>25.75</v>
      </c>
      <c r="K53" s="15">
        <v>25.25</v>
      </c>
      <c r="L53" s="15">
        <v>24.75</v>
      </c>
      <c r="M53" s="15">
        <v>23.75</v>
      </c>
      <c r="N53" s="45">
        <v>21</v>
      </c>
      <c r="O53" s="15">
        <v>17.75</v>
      </c>
      <c r="P53" s="15">
        <v>17.45</v>
      </c>
      <c r="Q53" s="15"/>
    </row>
    <row r="54" spans="1:17">
      <c r="A54" s="39" t="s">
        <v>76</v>
      </c>
      <c r="B54" s="15">
        <v>29.75</v>
      </c>
      <c r="C54" s="15">
        <v>29.25</v>
      </c>
      <c r="D54" s="15">
        <v>28.75</v>
      </c>
      <c r="E54" s="15">
        <v>28.25</v>
      </c>
      <c r="F54" s="15">
        <v>27.75</v>
      </c>
      <c r="G54" s="15">
        <v>27.25</v>
      </c>
      <c r="H54" s="15">
        <v>26.75</v>
      </c>
      <c r="I54" s="15">
        <v>26.25</v>
      </c>
      <c r="J54" s="15">
        <v>25.75</v>
      </c>
      <c r="K54" s="15">
        <v>25.25</v>
      </c>
      <c r="L54" s="15">
        <v>24.75</v>
      </c>
      <c r="M54" s="15">
        <v>23.75</v>
      </c>
      <c r="N54" s="45">
        <v>21.05</v>
      </c>
      <c r="O54" s="15">
        <v>17.95</v>
      </c>
      <c r="P54" s="15">
        <v>17.600000000000001</v>
      </c>
      <c r="Q54" s="15"/>
    </row>
    <row r="55" spans="1:17">
      <c r="A55" s="39" t="s">
        <v>77</v>
      </c>
      <c r="B55" s="15">
        <v>29.75</v>
      </c>
      <c r="C55" s="15">
        <v>29.25</v>
      </c>
      <c r="D55" s="15">
        <v>28.75</v>
      </c>
      <c r="E55" s="15">
        <v>28.25</v>
      </c>
      <c r="F55" s="15">
        <v>27.75</v>
      </c>
      <c r="G55" s="15">
        <v>27.25</v>
      </c>
      <c r="H55" s="15">
        <v>26.75</v>
      </c>
      <c r="I55" s="15">
        <v>26.25</v>
      </c>
      <c r="J55" s="15">
        <v>25.75</v>
      </c>
      <c r="K55" s="15">
        <v>25.25</v>
      </c>
      <c r="L55" s="15">
        <v>24.75</v>
      </c>
      <c r="M55" s="15">
        <v>23.75</v>
      </c>
      <c r="N55" s="45">
        <v>21.15</v>
      </c>
      <c r="O55" s="15">
        <v>18.100000000000001</v>
      </c>
      <c r="P55" s="15">
        <v>17.75</v>
      </c>
      <c r="Q55" s="15"/>
    </row>
    <row r="56" spans="1:17">
      <c r="A56" s="39" t="s">
        <v>78</v>
      </c>
      <c r="B56" s="15">
        <v>29.75</v>
      </c>
      <c r="C56" s="15">
        <v>29.25</v>
      </c>
      <c r="D56" s="15">
        <v>28.75</v>
      </c>
      <c r="E56" s="15">
        <v>28.25</v>
      </c>
      <c r="F56" s="15">
        <v>27.75</v>
      </c>
      <c r="G56" s="15">
        <v>27.25</v>
      </c>
      <c r="H56" s="15">
        <v>26.75</v>
      </c>
      <c r="I56" s="15">
        <v>26.25</v>
      </c>
      <c r="J56" s="15">
        <v>25.75</v>
      </c>
      <c r="K56" s="15">
        <v>25.25</v>
      </c>
      <c r="L56" s="15">
        <v>24.75</v>
      </c>
      <c r="M56" s="15">
        <v>23.75</v>
      </c>
      <c r="N56" s="45">
        <v>21.2</v>
      </c>
      <c r="O56" s="15">
        <v>18.3</v>
      </c>
      <c r="P56" s="15">
        <v>17.899999999999999</v>
      </c>
      <c r="Q56" s="15"/>
    </row>
    <row r="57" spans="1:17">
      <c r="A57" s="39" t="s">
        <v>79</v>
      </c>
      <c r="B57" s="15">
        <v>29.75</v>
      </c>
      <c r="C57" s="15">
        <v>29.25</v>
      </c>
      <c r="D57" s="15">
        <v>28.75</v>
      </c>
      <c r="E57" s="15">
        <v>28.25</v>
      </c>
      <c r="F57" s="15">
        <v>27.75</v>
      </c>
      <c r="G57" s="15">
        <v>27.25</v>
      </c>
      <c r="H57" s="15">
        <v>26.75</v>
      </c>
      <c r="I57" s="15">
        <v>26.25</v>
      </c>
      <c r="J57" s="15">
        <v>25.75</v>
      </c>
      <c r="K57" s="15">
        <v>25.25</v>
      </c>
      <c r="L57" s="15">
        <v>24.75</v>
      </c>
      <c r="M57" s="15">
        <v>23.75</v>
      </c>
      <c r="N57" s="45">
        <v>21.25</v>
      </c>
      <c r="O57" s="15">
        <v>18.45</v>
      </c>
      <c r="P57" s="15">
        <v>18.05</v>
      </c>
      <c r="Q57" s="15"/>
    </row>
    <row r="58" spans="1:17">
      <c r="A58" s="39" t="s">
        <v>80</v>
      </c>
      <c r="B58" s="15">
        <v>29.75</v>
      </c>
      <c r="C58" s="15">
        <v>29.25</v>
      </c>
      <c r="D58" s="15">
        <v>28.75</v>
      </c>
      <c r="E58" s="15">
        <v>28.25</v>
      </c>
      <c r="F58" s="15">
        <v>27.75</v>
      </c>
      <c r="G58" s="15">
        <v>27.25</v>
      </c>
      <c r="H58" s="15">
        <v>26.75</v>
      </c>
      <c r="I58" s="15">
        <v>26.25</v>
      </c>
      <c r="J58" s="15">
        <v>25.75</v>
      </c>
      <c r="K58" s="15">
        <v>25.25</v>
      </c>
      <c r="L58" s="15">
        <v>24.75</v>
      </c>
      <c r="M58" s="15">
        <v>23.75</v>
      </c>
      <c r="N58" s="45">
        <v>21.35</v>
      </c>
      <c r="O58" s="15">
        <v>18.649999999999999</v>
      </c>
      <c r="P58" s="15">
        <v>18.2</v>
      </c>
      <c r="Q58" s="15"/>
    </row>
    <row r="59" spans="1:17">
      <c r="A59" s="39" t="s">
        <v>81</v>
      </c>
      <c r="B59" s="15">
        <v>29.75</v>
      </c>
      <c r="C59" s="15">
        <v>29.25</v>
      </c>
      <c r="D59" s="15">
        <v>28.75</v>
      </c>
      <c r="E59" s="15">
        <v>28.25</v>
      </c>
      <c r="F59" s="15">
        <v>27.75</v>
      </c>
      <c r="G59" s="15">
        <v>27.25</v>
      </c>
      <c r="H59" s="15">
        <v>26.75</v>
      </c>
      <c r="I59" s="15">
        <v>26.25</v>
      </c>
      <c r="J59" s="15">
        <v>25.75</v>
      </c>
      <c r="K59" s="15">
        <v>25.25</v>
      </c>
      <c r="L59" s="15">
        <v>24.75</v>
      </c>
      <c r="M59" s="15">
        <v>23.75</v>
      </c>
      <c r="N59" s="45">
        <v>21.4</v>
      </c>
      <c r="O59" s="15">
        <v>18.8</v>
      </c>
      <c r="P59" s="15">
        <v>18.350000000000001</v>
      </c>
      <c r="Q59" s="15"/>
    </row>
    <row r="60" spans="1:17">
      <c r="A60" s="39" t="s">
        <v>82</v>
      </c>
      <c r="B60" s="15">
        <v>29.75</v>
      </c>
      <c r="C60" s="15">
        <v>29.25</v>
      </c>
      <c r="D60" s="15">
        <v>28.75</v>
      </c>
      <c r="E60" s="15">
        <v>28.25</v>
      </c>
      <c r="F60" s="15">
        <v>27.75</v>
      </c>
      <c r="G60" s="15">
        <v>27.25</v>
      </c>
      <c r="H60" s="15">
        <v>26.75</v>
      </c>
      <c r="I60" s="15">
        <v>26.25</v>
      </c>
      <c r="J60" s="15">
        <v>25.75</v>
      </c>
      <c r="K60" s="15">
        <v>25.25</v>
      </c>
      <c r="L60" s="15">
        <v>24.75</v>
      </c>
      <c r="M60" s="15">
        <v>23.75</v>
      </c>
      <c r="N60" s="45">
        <v>21.5</v>
      </c>
      <c r="O60" s="15">
        <v>19</v>
      </c>
      <c r="P60" s="15">
        <v>18.5</v>
      </c>
      <c r="Q60" s="15"/>
    </row>
    <row r="61" spans="1:17">
      <c r="A61" s="39" t="s">
        <v>83</v>
      </c>
      <c r="B61" s="15">
        <v>29.45</v>
      </c>
      <c r="C61" s="15">
        <v>28.9</v>
      </c>
      <c r="D61" s="15">
        <v>28.35</v>
      </c>
      <c r="E61" s="15">
        <v>27.85</v>
      </c>
      <c r="F61" s="15">
        <v>27.35</v>
      </c>
      <c r="G61" s="15">
        <v>26.85</v>
      </c>
      <c r="H61" s="15">
        <v>26.3</v>
      </c>
      <c r="I61" s="15">
        <v>25.8</v>
      </c>
      <c r="J61" s="15">
        <v>25.35</v>
      </c>
      <c r="K61" s="15">
        <v>24.85</v>
      </c>
      <c r="L61" s="15">
        <v>24.4</v>
      </c>
      <c r="M61" s="15">
        <v>23.45</v>
      </c>
      <c r="N61" s="45">
        <v>21.6</v>
      </c>
      <c r="O61" s="15">
        <v>19.25</v>
      </c>
      <c r="P61" s="15">
        <v>18.75</v>
      </c>
      <c r="Q61" s="15"/>
    </row>
    <row r="62" spans="1:17">
      <c r="A62" s="39" t="s">
        <v>84</v>
      </c>
      <c r="B62" s="15">
        <v>29.3</v>
      </c>
      <c r="C62" s="15">
        <v>28.6</v>
      </c>
      <c r="D62" s="15">
        <v>28</v>
      </c>
      <c r="E62" s="15">
        <v>27.5</v>
      </c>
      <c r="F62" s="15">
        <v>27</v>
      </c>
      <c r="G62" s="15">
        <v>26.5</v>
      </c>
      <c r="H62" s="15">
        <v>25.9</v>
      </c>
      <c r="I62" s="15">
        <v>25.4</v>
      </c>
      <c r="J62" s="15">
        <v>24.95</v>
      </c>
      <c r="K62" s="15">
        <v>24.5</v>
      </c>
      <c r="L62" s="15">
        <v>24.05</v>
      </c>
      <c r="M62" s="15">
        <v>23.25</v>
      </c>
      <c r="N62" s="45">
        <v>21.65</v>
      </c>
      <c r="O62" s="15">
        <v>19.5</v>
      </c>
      <c r="P62" s="15">
        <v>19</v>
      </c>
      <c r="Q62" s="15"/>
    </row>
    <row r="63" spans="1:17">
      <c r="A63" s="39" t="s">
        <v>59</v>
      </c>
      <c r="B63" s="15">
        <v>29.05</v>
      </c>
      <c r="C63" s="15">
        <v>28.25</v>
      </c>
      <c r="D63" s="15">
        <v>27.6</v>
      </c>
      <c r="E63" s="15">
        <v>27.1</v>
      </c>
      <c r="F63" s="15">
        <v>26.6</v>
      </c>
      <c r="G63" s="15">
        <v>26.1</v>
      </c>
      <c r="H63" s="15">
        <v>25.45</v>
      </c>
      <c r="I63" s="15">
        <v>24.95</v>
      </c>
      <c r="J63" s="15">
        <v>24.55</v>
      </c>
      <c r="K63" s="15">
        <v>24.1</v>
      </c>
      <c r="L63" s="15">
        <v>23.7</v>
      </c>
      <c r="M63" s="15">
        <v>23</v>
      </c>
      <c r="N63" s="45">
        <v>21.7</v>
      </c>
      <c r="O63" s="15">
        <v>19.75</v>
      </c>
      <c r="P63" s="15">
        <v>19.25</v>
      </c>
      <c r="Q63" s="15"/>
    </row>
    <row r="64" spans="1:17">
      <c r="A64" s="39" t="s">
        <v>85</v>
      </c>
      <c r="B64" s="15">
        <v>28.85</v>
      </c>
      <c r="C64" s="15">
        <v>27.95</v>
      </c>
      <c r="D64" s="15">
        <v>27.25</v>
      </c>
      <c r="E64" s="15">
        <v>26.75</v>
      </c>
      <c r="F64" s="15">
        <v>26.25</v>
      </c>
      <c r="G64" s="15">
        <v>25.75</v>
      </c>
      <c r="H64" s="15">
        <v>25.05</v>
      </c>
      <c r="I64" s="15">
        <v>24.55</v>
      </c>
      <c r="J64" s="15">
        <v>24.15</v>
      </c>
      <c r="K64" s="15">
        <v>23.75</v>
      </c>
      <c r="L64" s="15">
        <v>23.35</v>
      </c>
      <c r="M64" s="15">
        <v>22.75</v>
      </c>
      <c r="N64" s="45">
        <v>21.75</v>
      </c>
      <c r="O64" s="15">
        <v>20</v>
      </c>
      <c r="P64" s="15">
        <v>19.5</v>
      </c>
      <c r="Q64" s="15"/>
    </row>
    <row r="65" spans="1:17">
      <c r="A65" s="39" t="s">
        <v>86</v>
      </c>
      <c r="B65" s="15">
        <v>28.6</v>
      </c>
      <c r="C65" s="283">
        <v>27.7</v>
      </c>
      <c r="D65" s="283">
        <v>27.05</v>
      </c>
      <c r="E65" s="283">
        <v>26.5</v>
      </c>
      <c r="F65" s="15">
        <v>26</v>
      </c>
      <c r="G65" s="15">
        <v>25.4</v>
      </c>
      <c r="H65" s="15">
        <v>24.75</v>
      </c>
      <c r="I65" s="15">
        <v>24.2</v>
      </c>
      <c r="J65" s="15">
        <v>23.75</v>
      </c>
      <c r="K65" s="15">
        <v>23.45</v>
      </c>
      <c r="L65" s="15">
        <v>23.2</v>
      </c>
      <c r="M65" s="15">
        <v>22.75</v>
      </c>
      <c r="N65" s="45">
        <v>22.05</v>
      </c>
      <c r="O65" s="15">
        <v>20.399999999999999</v>
      </c>
      <c r="P65" s="15">
        <v>19.899999999999999</v>
      </c>
      <c r="Q65" s="15"/>
    </row>
    <row r="66" spans="1:17">
      <c r="A66" s="39" t="s">
        <v>87</v>
      </c>
      <c r="B66" s="15">
        <v>28.35</v>
      </c>
      <c r="C66" s="15">
        <v>27.65</v>
      </c>
      <c r="D66" s="15">
        <v>27.05</v>
      </c>
      <c r="E66" s="15">
        <v>26.45</v>
      </c>
      <c r="F66" s="15">
        <v>25.75</v>
      </c>
      <c r="G66" s="15">
        <v>25.05</v>
      </c>
      <c r="H66" s="15">
        <v>24.4</v>
      </c>
      <c r="I66" s="15">
        <v>23.85</v>
      </c>
      <c r="J66" s="15">
        <v>23.3</v>
      </c>
      <c r="K66" s="15">
        <v>23.1</v>
      </c>
      <c r="L66" s="15">
        <v>23.05</v>
      </c>
      <c r="M66" s="15">
        <v>22.75</v>
      </c>
      <c r="N66" s="45">
        <v>22.3</v>
      </c>
      <c r="O66" s="15">
        <v>20.8</v>
      </c>
      <c r="P66" s="15">
        <v>20.3</v>
      </c>
      <c r="Q66" s="15"/>
    </row>
    <row r="67" spans="1:17">
      <c r="A67" s="39" t="s">
        <v>28</v>
      </c>
      <c r="B67" s="15">
        <v>28.35</v>
      </c>
      <c r="C67" s="15">
        <v>27.65</v>
      </c>
      <c r="D67" s="15">
        <v>27.05</v>
      </c>
      <c r="E67" s="15">
        <v>26.45</v>
      </c>
      <c r="F67" s="15">
        <v>25.75</v>
      </c>
      <c r="G67" s="15">
        <v>25.05</v>
      </c>
      <c r="H67" s="15">
        <v>24.4</v>
      </c>
      <c r="I67" s="15">
        <v>23.85</v>
      </c>
      <c r="J67" s="15">
        <v>23.3</v>
      </c>
      <c r="K67" s="15">
        <v>23.1</v>
      </c>
      <c r="L67" s="15">
        <v>23.05</v>
      </c>
      <c r="M67" s="15">
        <v>22.75</v>
      </c>
      <c r="N67" s="45">
        <v>22.3</v>
      </c>
      <c r="O67" s="15">
        <v>20.8</v>
      </c>
      <c r="P67" s="15">
        <v>20.3</v>
      </c>
      <c r="Q67" s="15"/>
    </row>
    <row r="68" spans="1:17" s="80" customFormat="1">
      <c r="A68" s="53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54"/>
      <c r="O68" s="28"/>
      <c r="P68" s="28"/>
      <c r="Q68" s="28"/>
    </row>
    <row r="69" spans="1:17" s="84" customFormat="1">
      <c r="A69" s="5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45"/>
      <c r="O69" s="15"/>
      <c r="P69" s="15"/>
      <c r="Q69" s="15"/>
    </row>
    <row r="70" spans="1:17" s="84" customFormat="1">
      <c r="A70" s="5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45"/>
      <c r="O70" s="15"/>
      <c r="P70" s="15"/>
      <c r="Q70" s="15"/>
    </row>
    <row r="71" spans="1:17" s="84" customFormat="1">
      <c r="A71" s="5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45"/>
      <c r="O71" s="15"/>
      <c r="P71" s="15"/>
      <c r="Q71" s="15"/>
    </row>
    <row r="72" spans="1:17">
      <c r="A72" s="4" t="s">
        <v>32</v>
      </c>
      <c r="B72" s="10"/>
      <c r="C72" s="10"/>
      <c r="D72" s="1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6"/>
    </row>
    <row r="73" spans="1:17">
      <c r="A73" s="39" t="s">
        <v>58</v>
      </c>
      <c r="B73" s="15">
        <v>17.95</v>
      </c>
      <c r="C73" s="15">
        <v>17.45</v>
      </c>
      <c r="D73" s="15">
        <v>16.95</v>
      </c>
      <c r="E73" s="15">
        <v>16.45</v>
      </c>
      <c r="F73" s="15">
        <v>15.95</v>
      </c>
      <c r="G73" s="15">
        <v>15.7</v>
      </c>
      <c r="H73" s="15">
        <v>15.649999999999999</v>
      </c>
      <c r="I73" s="15">
        <v>15.399999999999999</v>
      </c>
      <c r="J73" s="15">
        <v>15.099999999999998</v>
      </c>
      <c r="K73" s="15">
        <v>14.8</v>
      </c>
      <c r="L73" s="15">
        <v>14.2</v>
      </c>
      <c r="M73" s="15">
        <v>14.2</v>
      </c>
      <c r="N73" s="15">
        <v>14.2</v>
      </c>
      <c r="O73" s="15">
        <v>14.099999999999998</v>
      </c>
      <c r="P73" s="15">
        <v>14</v>
      </c>
      <c r="Q73" s="36"/>
    </row>
    <row r="74" spans="1:17">
      <c r="A74" s="39" t="s">
        <v>67</v>
      </c>
      <c r="B74" s="15">
        <v>18.05</v>
      </c>
      <c r="C74" s="15">
        <v>17.55</v>
      </c>
      <c r="D74" s="15">
        <v>17.05</v>
      </c>
      <c r="E74" s="15">
        <v>16.55</v>
      </c>
      <c r="F74" s="15">
        <v>16.05</v>
      </c>
      <c r="G74" s="15">
        <v>15.8</v>
      </c>
      <c r="H74" s="15">
        <v>15.75</v>
      </c>
      <c r="I74" s="15">
        <v>15.5</v>
      </c>
      <c r="J74" s="15">
        <v>15.2</v>
      </c>
      <c r="K74" s="15">
        <v>14.899999999999999</v>
      </c>
      <c r="L74" s="15">
        <v>14.399999999999999</v>
      </c>
      <c r="M74" s="15">
        <v>14.399999999999999</v>
      </c>
      <c r="N74" s="15">
        <v>14.349999999999998</v>
      </c>
      <c r="O74" s="15">
        <v>14.25</v>
      </c>
      <c r="P74" s="15">
        <v>14.149999999999999</v>
      </c>
      <c r="Q74" s="36"/>
    </row>
    <row r="75" spans="1:17">
      <c r="A75" s="39" t="s">
        <v>68</v>
      </c>
      <c r="B75" s="15">
        <v>18.149999999999999</v>
      </c>
      <c r="C75" s="15">
        <v>17.649999999999999</v>
      </c>
      <c r="D75" s="15">
        <v>17.149999999999999</v>
      </c>
      <c r="E75" s="15">
        <v>16.649999999999999</v>
      </c>
      <c r="F75" s="15">
        <v>16.2</v>
      </c>
      <c r="G75" s="15">
        <v>15.899999999999999</v>
      </c>
      <c r="H75" s="15">
        <v>15.899999999999999</v>
      </c>
      <c r="I75" s="15">
        <v>15.599999999999998</v>
      </c>
      <c r="J75" s="15">
        <v>15.3</v>
      </c>
      <c r="K75" s="15">
        <v>15.05</v>
      </c>
      <c r="L75" s="15">
        <v>14.649999999999999</v>
      </c>
      <c r="M75" s="15">
        <v>14.649999999999999</v>
      </c>
      <c r="N75" s="15">
        <v>14.55</v>
      </c>
      <c r="O75" s="15">
        <v>14.45</v>
      </c>
      <c r="P75" s="15">
        <v>14.3</v>
      </c>
      <c r="Q75" s="36"/>
    </row>
    <row r="76" spans="1:17">
      <c r="A76" s="39" t="s">
        <v>69</v>
      </c>
      <c r="B76" s="15">
        <v>18.25</v>
      </c>
      <c r="C76" s="15">
        <v>17.75</v>
      </c>
      <c r="D76" s="15">
        <v>17.25</v>
      </c>
      <c r="E76" s="15">
        <v>16.75</v>
      </c>
      <c r="F76" s="15">
        <v>16.3</v>
      </c>
      <c r="G76" s="15">
        <v>16</v>
      </c>
      <c r="H76" s="15">
        <v>16</v>
      </c>
      <c r="I76" s="15">
        <v>15.7</v>
      </c>
      <c r="J76" s="15">
        <v>15.399999999999999</v>
      </c>
      <c r="K76" s="15">
        <v>15.2</v>
      </c>
      <c r="L76" s="15">
        <v>14.849999999999998</v>
      </c>
      <c r="M76" s="15">
        <v>14.849999999999998</v>
      </c>
      <c r="N76" s="15">
        <v>14.7</v>
      </c>
      <c r="O76" s="15">
        <v>14.599999999999998</v>
      </c>
      <c r="P76" s="15">
        <v>14.45</v>
      </c>
      <c r="Q76" s="36"/>
    </row>
    <row r="77" spans="1:17">
      <c r="A77" s="39" t="s">
        <v>70</v>
      </c>
      <c r="B77" s="15">
        <v>18.349999999999998</v>
      </c>
      <c r="C77" s="15">
        <v>17.849999999999998</v>
      </c>
      <c r="D77" s="15">
        <v>17.349999999999998</v>
      </c>
      <c r="E77" s="15">
        <v>16.849999999999998</v>
      </c>
      <c r="F77" s="15">
        <v>16.45</v>
      </c>
      <c r="G77" s="15">
        <v>16.099999999999998</v>
      </c>
      <c r="H77" s="15">
        <v>16.099999999999998</v>
      </c>
      <c r="I77" s="15">
        <v>15.8</v>
      </c>
      <c r="J77" s="15">
        <v>15.5</v>
      </c>
      <c r="K77" s="15">
        <v>15.349999999999998</v>
      </c>
      <c r="L77" s="15">
        <v>15.099999999999998</v>
      </c>
      <c r="M77" s="15">
        <v>15.099999999999998</v>
      </c>
      <c r="N77" s="15">
        <v>14.899999999999999</v>
      </c>
      <c r="O77" s="15">
        <v>14.75</v>
      </c>
      <c r="P77" s="15">
        <v>14.599999999999998</v>
      </c>
      <c r="Q77" s="36"/>
    </row>
    <row r="78" spans="1:17">
      <c r="A78" s="39" t="s">
        <v>71</v>
      </c>
      <c r="B78" s="15">
        <v>18.45</v>
      </c>
      <c r="C78" s="15">
        <v>17.95</v>
      </c>
      <c r="D78" s="15">
        <v>17.45</v>
      </c>
      <c r="E78" s="15">
        <v>16.95</v>
      </c>
      <c r="F78" s="15">
        <v>16.55</v>
      </c>
      <c r="G78" s="15">
        <v>16.25</v>
      </c>
      <c r="H78" s="15">
        <v>16.25</v>
      </c>
      <c r="I78" s="15">
        <v>15.899999999999999</v>
      </c>
      <c r="J78" s="15">
        <v>15.649999999999999</v>
      </c>
      <c r="K78" s="15">
        <v>15.5</v>
      </c>
      <c r="L78" s="15">
        <v>15.3</v>
      </c>
      <c r="M78" s="15">
        <v>15.3</v>
      </c>
      <c r="N78" s="15">
        <v>15.099999999999998</v>
      </c>
      <c r="O78" s="15">
        <v>14.95</v>
      </c>
      <c r="P78" s="15">
        <v>14.75</v>
      </c>
      <c r="Q78" s="36"/>
    </row>
    <row r="79" spans="1:17">
      <c r="A79" s="39" t="s">
        <v>72</v>
      </c>
      <c r="B79" s="15">
        <v>18.55</v>
      </c>
      <c r="C79" s="15">
        <v>18.05</v>
      </c>
      <c r="D79" s="15">
        <v>17.55</v>
      </c>
      <c r="E79" s="15">
        <v>17.05</v>
      </c>
      <c r="F79" s="15">
        <v>16.599999999999998</v>
      </c>
      <c r="G79" s="15">
        <v>16.399999999999999</v>
      </c>
      <c r="H79" s="15">
        <v>16.3</v>
      </c>
      <c r="I79" s="15">
        <v>16</v>
      </c>
      <c r="J79" s="15">
        <v>15.8</v>
      </c>
      <c r="K79" s="15">
        <v>15.649999999999999</v>
      </c>
      <c r="L79" s="15">
        <v>15.55</v>
      </c>
      <c r="M79" s="15">
        <v>15.55</v>
      </c>
      <c r="N79" s="15">
        <v>15.3</v>
      </c>
      <c r="O79" s="15">
        <v>15.099999999999998</v>
      </c>
      <c r="P79" s="15">
        <v>14.899999999999999</v>
      </c>
      <c r="Q79" s="36"/>
    </row>
    <row r="80" spans="1:17">
      <c r="A80" s="39" t="s">
        <v>73</v>
      </c>
      <c r="B80" s="15">
        <v>19.2</v>
      </c>
      <c r="C80" s="15">
        <v>18.7</v>
      </c>
      <c r="D80" s="15">
        <v>18.2</v>
      </c>
      <c r="E80" s="15">
        <v>17.7</v>
      </c>
      <c r="F80" s="15">
        <v>17.3</v>
      </c>
      <c r="G80" s="15">
        <v>17</v>
      </c>
      <c r="H80" s="15">
        <v>16.899999999999999</v>
      </c>
      <c r="I80" s="15">
        <v>16.600000000000001</v>
      </c>
      <c r="J80" s="15">
        <v>16.399999999999999</v>
      </c>
      <c r="K80" s="15">
        <v>16.25</v>
      </c>
      <c r="L80" s="15">
        <v>16.100000000000001</v>
      </c>
      <c r="M80" s="15">
        <v>16.100000000000001</v>
      </c>
      <c r="N80" s="15">
        <v>15.8</v>
      </c>
      <c r="O80" s="15">
        <v>15.399999999999999</v>
      </c>
      <c r="P80" s="15">
        <v>15.149999999999999</v>
      </c>
      <c r="Q80" s="36"/>
    </row>
    <row r="81" spans="1:17">
      <c r="A81" s="39" t="s">
        <v>74</v>
      </c>
      <c r="B81" s="15">
        <v>19.8</v>
      </c>
      <c r="C81" s="15">
        <v>19.3</v>
      </c>
      <c r="D81" s="15">
        <v>18.8</v>
      </c>
      <c r="E81" s="15">
        <v>18.3</v>
      </c>
      <c r="F81" s="15">
        <v>17.899999999999999</v>
      </c>
      <c r="G81" s="15">
        <v>17.55</v>
      </c>
      <c r="H81" s="15">
        <v>17.399999999999999</v>
      </c>
      <c r="I81" s="15">
        <v>17.149999999999999</v>
      </c>
      <c r="J81" s="15">
        <v>16.95</v>
      </c>
      <c r="K81" s="15">
        <v>16.850000000000001</v>
      </c>
      <c r="L81" s="15">
        <v>16.600000000000001</v>
      </c>
      <c r="M81" s="15">
        <v>16.600000000000001</v>
      </c>
      <c r="N81" s="15">
        <v>16.25</v>
      </c>
      <c r="O81" s="15">
        <v>15.649999999999999</v>
      </c>
      <c r="P81" s="15">
        <v>15.350000000000001</v>
      </c>
      <c r="Q81" s="36"/>
    </row>
    <row r="82" spans="1:17">
      <c r="A82" s="39" t="s">
        <v>75</v>
      </c>
      <c r="B82" s="15">
        <v>20.5</v>
      </c>
      <c r="C82" s="15">
        <v>20</v>
      </c>
      <c r="D82" s="15">
        <v>19.5</v>
      </c>
      <c r="E82" s="15">
        <v>19</v>
      </c>
      <c r="F82" s="15">
        <v>18.55</v>
      </c>
      <c r="G82" s="15">
        <v>18.2</v>
      </c>
      <c r="H82" s="15">
        <v>18.05</v>
      </c>
      <c r="I82" s="15">
        <v>17.8</v>
      </c>
      <c r="J82" s="15">
        <v>17.600000000000001</v>
      </c>
      <c r="K82" s="15">
        <v>17.5</v>
      </c>
      <c r="L82" s="15">
        <v>17.2</v>
      </c>
      <c r="M82" s="15">
        <v>17.2</v>
      </c>
      <c r="N82" s="15">
        <v>16.8</v>
      </c>
      <c r="O82" s="15">
        <v>16</v>
      </c>
      <c r="P82" s="15">
        <v>15.650000000000002</v>
      </c>
      <c r="Q82" s="36"/>
    </row>
    <row r="83" spans="1:17">
      <c r="A83" s="39" t="s">
        <v>76</v>
      </c>
      <c r="B83" s="15">
        <v>21.1</v>
      </c>
      <c r="C83" s="15">
        <v>20.6</v>
      </c>
      <c r="D83" s="15">
        <v>20.100000000000001</v>
      </c>
      <c r="E83" s="15">
        <v>19.600000000000001</v>
      </c>
      <c r="F83" s="15">
        <v>19.150000000000002</v>
      </c>
      <c r="G83" s="15">
        <v>18.75</v>
      </c>
      <c r="H83" s="15">
        <v>18.55</v>
      </c>
      <c r="I83" s="15">
        <v>18.350000000000001</v>
      </c>
      <c r="J83" s="15">
        <v>18.150000000000002</v>
      </c>
      <c r="K83" s="15">
        <v>18.100000000000001</v>
      </c>
      <c r="L83" s="15">
        <v>17.75</v>
      </c>
      <c r="M83" s="15">
        <v>17.7</v>
      </c>
      <c r="N83" s="15">
        <v>17.3</v>
      </c>
      <c r="O83" s="15">
        <v>16.25</v>
      </c>
      <c r="P83" s="15">
        <v>15.850000000000001</v>
      </c>
      <c r="Q83" s="36"/>
    </row>
    <row r="84" spans="1:17">
      <c r="A84" s="39" t="s">
        <v>77</v>
      </c>
      <c r="B84" s="15">
        <v>21.75</v>
      </c>
      <c r="C84" s="15">
        <v>21.25</v>
      </c>
      <c r="D84" s="15">
        <v>20.75</v>
      </c>
      <c r="E84" s="15">
        <v>20.25</v>
      </c>
      <c r="F84" s="15">
        <v>19.75</v>
      </c>
      <c r="G84" s="15">
        <v>19.350000000000001</v>
      </c>
      <c r="H84" s="15">
        <v>19.149999999999999</v>
      </c>
      <c r="I84" s="15">
        <v>18.950000000000003</v>
      </c>
      <c r="J84" s="15">
        <v>18.850000000000001</v>
      </c>
      <c r="K84" s="15">
        <v>18.75</v>
      </c>
      <c r="L84" s="15">
        <v>18.299999999999997</v>
      </c>
      <c r="M84" s="15">
        <v>18.25</v>
      </c>
      <c r="N84" s="15">
        <v>17.799999999999997</v>
      </c>
      <c r="O84" s="15">
        <v>16.549999999999997</v>
      </c>
      <c r="P84" s="15">
        <v>16.100000000000001</v>
      </c>
      <c r="Q84" s="36"/>
    </row>
    <row r="85" spans="1:17">
      <c r="A85" s="39" t="s">
        <v>78</v>
      </c>
      <c r="B85" s="15">
        <v>22.4</v>
      </c>
      <c r="C85" s="15">
        <v>21.9</v>
      </c>
      <c r="D85" s="15">
        <v>21.4</v>
      </c>
      <c r="E85" s="15">
        <v>20.9</v>
      </c>
      <c r="F85" s="15">
        <v>20.399999999999999</v>
      </c>
      <c r="G85" s="15">
        <v>19.899999999999999</v>
      </c>
      <c r="H85" s="15">
        <v>19.700000000000003</v>
      </c>
      <c r="I85" s="15">
        <v>19.600000000000001</v>
      </c>
      <c r="J85" s="15">
        <v>19.5</v>
      </c>
      <c r="K85" s="15">
        <v>19.399999999999999</v>
      </c>
      <c r="L85" s="15">
        <v>18.899999999999999</v>
      </c>
      <c r="M85" s="15">
        <v>18.75</v>
      </c>
      <c r="N85" s="15">
        <v>18.350000000000001</v>
      </c>
      <c r="O85" s="15">
        <v>16.850000000000001</v>
      </c>
      <c r="P85" s="15">
        <v>16.350000000000001</v>
      </c>
      <c r="Q85" s="36"/>
    </row>
    <row r="86" spans="1:17">
      <c r="A86" s="39" t="s">
        <v>79</v>
      </c>
      <c r="B86" s="15">
        <v>22.700000000000003</v>
      </c>
      <c r="C86" s="15">
        <v>22.200000000000003</v>
      </c>
      <c r="D86" s="15">
        <v>21.700000000000003</v>
      </c>
      <c r="E86" s="15">
        <v>21.200000000000003</v>
      </c>
      <c r="F86" s="15">
        <v>20.700000000000003</v>
      </c>
      <c r="G86" s="15">
        <v>20.200000000000003</v>
      </c>
      <c r="H86" s="15">
        <v>20</v>
      </c>
      <c r="I86" s="15">
        <v>19.850000000000001</v>
      </c>
      <c r="J86" s="15">
        <v>19.700000000000003</v>
      </c>
      <c r="K86" s="15">
        <v>19.600000000000001</v>
      </c>
      <c r="L86" s="15">
        <v>19.100000000000001</v>
      </c>
      <c r="M86" s="15">
        <v>18.950000000000003</v>
      </c>
      <c r="N86" s="15">
        <v>18.549999999999997</v>
      </c>
      <c r="O86" s="15">
        <v>17.049999999999997</v>
      </c>
      <c r="P86" s="15">
        <v>16.549999999999997</v>
      </c>
      <c r="Q86" s="36"/>
    </row>
    <row r="87" spans="1:17">
      <c r="A87" s="39" t="s">
        <v>80</v>
      </c>
      <c r="B87" s="15">
        <v>22.950000000000003</v>
      </c>
      <c r="C87" s="15">
        <v>22.450000000000003</v>
      </c>
      <c r="D87" s="15">
        <v>21.950000000000003</v>
      </c>
      <c r="E87" s="15">
        <v>21.450000000000003</v>
      </c>
      <c r="F87" s="15">
        <v>20.950000000000003</v>
      </c>
      <c r="G87" s="15">
        <v>20.450000000000003</v>
      </c>
      <c r="H87" s="15">
        <v>20.25</v>
      </c>
      <c r="I87" s="15">
        <v>20.049999999999997</v>
      </c>
      <c r="J87" s="15">
        <v>19.899999999999999</v>
      </c>
      <c r="K87" s="15">
        <v>19.799999999999997</v>
      </c>
      <c r="L87" s="15">
        <v>19.349999999999998</v>
      </c>
      <c r="M87" s="15">
        <v>19.2</v>
      </c>
      <c r="N87" s="15">
        <v>18.8</v>
      </c>
      <c r="O87" s="15">
        <v>17.3</v>
      </c>
      <c r="P87" s="15">
        <v>16.8</v>
      </c>
      <c r="Q87" s="36"/>
    </row>
    <row r="88" spans="1:17">
      <c r="A88" s="39" t="s">
        <v>81</v>
      </c>
      <c r="B88" s="15">
        <v>23.200000000000003</v>
      </c>
      <c r="C88" s="15">
        <v>22.700000000000003</v>
      </c>
      <c r="D88" s="15">
        <v>22.200000000000003</v>
      </c>
      <c r="E88" s="15">
        <v>21.700000000000003</v>
      </c>
      <c r="F88" s="15">
        <v>21.200000000000003</v>
      </c>
      <c r="G88" s="15">
        <v>20.9</v>
      </c>
      <c r="H88" s="15">
        <v>20.5</v>
      </c>
      <c r="I88" s="15">
        <v>20.25</v>
      </c>
      <c r="J88" s="15">
        <v>20</v>
      </c>
      <c r="K88" s="15">
        <v>19.950000000000003</v>
      </c>
      <c r="L88" s="15">
        <v>19.55</v>
      </c>
      <c r="M88" s="15">
        <v>19.399999999999999</v>
      </c>
      <c r="N88" s="15">
        <v>19</v>
      </c>
      <c r="O88" s="15">
        <v>17.5</v>
      </c>
      <c r="P88" s="15">
        <v>17</v>
      </c>
      <c r="Q88" s="36"/>
    </row>
    <row r="89" spans="1:17">
      <c r="A89" s="39" t="s">
        <v>82</v>
      </c>
      <c r="B89" s="15">
        <v>23.450000000000003</v>
      </c>
      <c r="C89" s="15">
        <v>22.950000000000003</v>
      </c>
      <c r="D89" s="15">
        <v>22.450000000000003</v>
      </c>
      <c r="E89" s="15">
        <v>21.950000000000003</v>
      </c>
      <c r="F89" s="15">
        <v>21.450000000000003</v>
      </c>
      <c r="G89" s="15">
        <v>20.950000000000003</v>
      </c>
      <c r="H89" s="15">
        <v>20.75</v>
      </c>
      <c r="I89" s="15">
        <v>20.450000000000003</v>
      </c>
      <c r="J89" s="15">
        <v>20.200000000000003</v>
      </c>
      <c r="K89" s="15">
        <v>20.149999999999999</v>
      </c>
      <c r="L89" s="15">
        <v>19.75</v>
      </c>
      <c r="M89" s="15">
        <v>19.600000000000001</v>
      </c>
      <c r="N89" s="15">
        <v>19.2</v>
      </c>
      <c r="O89" s="15">
        <v>17.7</v>
      </c>
      <c r="P89" s="15">
        <v>17.2</v>
      </c>
      <c r="Q89" s="36"/>
    </row>
    <row r="90" spans="1:17">
      <c r="A90" s="39" t="s">
        <v>83</v>
      </c>
      <c r="B90" s="15">
        <v>23.700000000000003</v>
      </c>
      <c r="C90" s="15">
        <v>23.200000000000003</v>
      </c>
      <c r="D90" s="15">
        <v>22.700000000000003</v>
      </c>
      <c r="E90" s="15">
        <v>22.200000000000003</v>
      </c>
      <c r="F90" s="15">
        <v>21.700000000000003</v>
      </c>
      <c r="G90" s="15">
        <v>21.200000000000003</v>
      </c>
      <c r="H90" s="15">
        <v>21</v>
      </c>
      <c r="I90" s="15">
        <v>20.65</v>
      </c>
      <c r="J90" s="15">
        <v>20.45</v>
      </c>
      <c r="K90" s="15">
        <v>20.399999999999999</v>
      </c>
      <c r="L90" s="15">
        <v>20</v>
      </c>
      <c r="M90" s="15">
        <v>19.8</v>
      </c>
      <c r="N90" s="15">
        <v>19.400000000000002</v>
      </c>
      <c r="O90" s="15">
        <v>17.900000000000002</v>
      </c>
      <c r="P90" s="15">
        <v>17.400000000000002</v>
      </c>
      <c r="Q90" s="36"/>
    </row>
    <row r="91" spans="1:17">
      <c r="A91" s="39" t="s">
        <v>84</v>
      </c>
      <c r="B91" s="15">
        <v>23.950000000000003</v>
      </c>
      <c r="C91" s="15">
        <v>23.450000000000003</v>
      </c>
      <c r="D91" s="15">
        <v>22.950000000000003</v>
      </c>
      <c r="E91" s="15">
        <v>22.450000000000003</v>
      </c>
      <c r="F91" s="15">
        <v>21.950000000000003</v>
      </c>
      <c r="G91" s="15">
        <v>21.450000000000003</v>
      </c>
      <c r="H91" s="15">
        <v>21.25</v>
      </c>
      <c r="I91" s="15">
        <v>20.85</v>
      </c>
      <c r="J91" s="15">
        <v>20.65</v>
      </c>
      <c r="K91" s="15">
        <v>20.599999999999998</v>
      </c>
      <c r="L91" s="15">
        <v>20.2</v>
      </c>
      <c r="M91" s="15">
        <v>20</v>
      </c>
      <c r="N91" s="15">
        <v>19.600000000000001</v>
      </c>
      <c r="O91" s="15">
        <v>18.100000000000001</v>
      </c>
      <c r="P91" s="15">
        <v>17.600000000000001</v>
      </c>
      <c r="Q91" s="36"/>
    </row>
    <row r="92" spans="1:17">
      <c r="A92" s="39" t="s">
        <v>59</v>
      </c>
      <c r="B92" s="15">
        <v>24.200000000000003</v>
      </c>
      <c r="C92" s="15">
        <v>23.700000000000003</v>
      </c>
      <c r="D92" s="15">
        <v>23.200000000000003</v>
      </c>
      <c r="E92" s="15">
        <v>22.700000000000003</v>
      </c>
      <c r="F92" s="15">
        <v>22.200000000000003</v>
      </c>
      <c r="G92" s="15">
        <v>21.700000000000003</v>
      </c>
      <c r="H92" s="15">
        <v>21.5</v>
      </c>
      <c r="I92" s="15">
        <v>21.049999999999997</v>
      </c>
      <c r="J92" s="15">
        <v>20.849999999999998</v>
      </c>
      <c r="K92" s="15">
        <v>20.8</v>
      </c>
      <c r="L92" s="15">
        <v>20.450000000000003</v>
      </c>
      <c r="M92" s="15">
        <v>20.200000000000003</v>
      </c>
      <c r="N92" s="15">
        <v>19.799999999999997</v>
      </c>
      <c r="O92" s="15">
        <v>18.299999999999997</v>
      </c>
      <c r="P92" s="15">
        <v>17.799999999999997</v>
      </c>
      <c r="Q92" s="36"/>
    </row>
    <row r="93" spans="1:17">
      <c r="A93" s="39" t="s">
        <v>85</v>
      </c>
      <c r="B93" s="15">
        <v>24.85</v>
      </c>
      <c r="C93" s="15">
        <v>23.950000000000003</v>
      </c>
      <c r="D93" s="15">
        <v>23.450000000000003</v>
      </c>
      <c r="E93" s="15">
        <v>22.950000000000003</v>
      </c>
      <c r="F93" s="15">
        <v>22.450000000000003</v>
      </c>
      <c r="G93" s="15">
        <v>21.950000000000003</v>
      </c>
      <c r="H93" s="15">
        <v>21.75</v>
      </c>
      <c r="I93" s="15">
        <v>21.25</v>
      </c>
      <c r="J93" s="15">
        <v>21.05</v>
      </c>
      <c r="K93" s="15">
        <v>21</v>
      </c>
      <c r="L93" s="15">
        <v>20.700000000000003</v>
      </c>
      <c r="M93" s="15">
        <v>20.45</v>
      </c>
      <c r="N93" s="15">
        <v>20.049999999999997</v>
      </c>
      <c r="O93" s="15">
        <v>18.549999999999997</v>
      </c>
      <c r="P93" s="15">
        <v>18.049999999999997</v>
      </c>
      <c r="Q93" s="36"/>
    </row>
    <row r="94" spans="1:17">
      <c r="A94" s="39" t="s">
        <v>86</v>
      </c>
      <c r="B94" s="15">
        <v>25.05</v>
      </c>
      <c r="C94" s="15">
        <v>24.35</v>
      </c>
      <c r="D94" s="15">
        <v>23.85</v>
      </c>
      <c r="E94" s="15">
        <v>23.35</v>
      </c>
      <c r="F94" s="15">
        <v>22.85</v>
      </c>
      <c r="G94" s="15">
        <v>22.35</v>
      </c>
      <c r="H94" s="15">
        <v>22.1</v>
      </c>
      <c r="I94" s="15">
        <v>21.6</v>
      </c>
      <c r="J94" s="15">
        <v>21.450000000000003</v>
      </c>
      <c r="K94" s="15">
        <v>21.4</v>
      </c>
      <c r="L94" s="15">
        <v>21.1</v>
      </c>
      <c r="M94" s="15">
        <v>20.9</v>
      </c>
      <c r="N94" s="15">
        <v>20.450000000000003</v>
      </c>
      <c r="O94" s="15">
        <v>18.950000000000003</v>
      </c>
      <c r="P94" s="15">
        <v>18.450000000000003</v>
      </c>
      <c r="Q94" s="36"/>
    </row>
    <row r="95" spans="1:17">
      <c r="A95" s="39" t="s">
        <v>87</v>
      </c>
      <c r="B95" s="15">
        <v>25.25</v>
      </c>
      <c r="C95" s="15">
        <v>24.75</v>
      </c>
      <c r="D95" s="15">
        <v>24.25</v>
      </c>
      <c r="E95" s="15">
        <v>23.75</v>
      </c>
      <c r="F95" s="15">
        <v>23.25</v>
      </c>
      <c r="G95" s="15">
        <v>22.75</v>
      </c>
      <c r="H95" s="15">
        <v>22.5</v>
      </c>
      <c r="I95" s="15">
        <v>21.95</v>
      </c>
      <c r="J95" s="15">
        <v>21.900000000000002</v>
      </c>
      <c r="K95" s="15">
        <v>21.85</v>
      </c>
      <c r="L95" s="15">
        <v>21.55</v>
      </c>
      <c r="M95" s="15">
        <v>21.3</v>
      </c>
      <c r="N95" s="15">
        <v>20.9</v>
      </c>
      <c r="O95" s="15">
        <v>19.399999999999999</v>
      </c>
      <c r="P95" s="15">
        <v>18.899999999999999</v>
      </c>
      <c r="Q95" s="36"/>
    </row>
    <row r="96" spans="1:17">
      <c r="A96" s="39" t="s">
        <v>28</v>
      </c>
      <c r="B96" s="15">
        <v>25.55</v>
      </c>
      <c r="C96" s="15">
        <v>25.05</v>
      </c>
      <c r="D96" s="15">
        <v>24.55</v>
      </c>
      <c r="E96" s="15">
        <v>24.05</v>
      </c>
      <c r="F96" s="15">
        <v>23.55</v>
      </c>
      <c r="G96" s="15">
        <v>23.05</v>
      </c>
      <c r="H96" s="15">
        <v>22.75</v>
      </c>
      <c r="I96" s="15">
        <v>22.2</v>
      </c>
      <c r="J96" s="15">
        <v>22.150000000000002</v>
      </c>
      <c r="K96" s="15">
        <v>22.1</v>
      </c>
      <c r="L96" s="15">
        <v>21.8</v>
      </c>
      <c r="M96" s="15">
        <v>21.55</v>
      </c>
      <c r="N96" s="15">
        <v>21.15</v>
      </c>
      <c r="O96" s="15">
        <v>19.649999999999999</v>
      </c>
      <c r="P96" s="15">
        <v>19.149999999999999</v>
      </c>
      <c r="Q96" s="36"/>
    </row>
    <row r="97" spans="1:3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</row>
    <row r="98" spans="1:34">
      <c r="A98" s="73" t="s">
        <v>90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97"/>
      <c r="S98" s="97"/>
      <c r="T98" s="98"/>
      <c r="U98" s="99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</row>
    <row r="99" spans="1:34">
      <c r="A99" s="58" t="s">
        <v>124</v>
      </c>
      <c r="B99" s="28">
        <v>30.25</v>
      </c>
      <c r="C99" s="28">
        <v>29.75</v>
      </c>
      <c r="D99" s="28">
        <v>29.25</v>
      </c>
      <c r="E99" s="28">
        <v>28.75</v>
      </c>
      <c r="F99" s="28">
        <v>28.25</v>
      </c>
      <c r="G99" s="28">
        <v>27.75</v>
      </c>
      <c r="H99" s="28">
        <v>27.25</v>
      </c>
      <c r="I99" s="28">
        <v>26.75</v>
      </c>
      <c r="J99" s="28">
        <v>24.8</v>
      </c>
      <c r="K99" s="28">
        <v>24.3</v>
      </c>
      <c r="L99" s="28">
        <v>23.8</v>
      </c>
      <c r="M99" s="28"/>
      <c r="N99" s="28"/>
      <c r="O99" s="28"/>
      <c r="P99" s="28"/>
      <c r="Q99" s="28"/>
      <c r="R99" s="97"/>
      <c r="S99" s="97"/>
      <c r="T99" s="98"/>
      <c r="U99" s="99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</row>
    <row r="100" spans="1:34">
      <c r="A100" s="57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97"/>
      <c r="S100" s="97"/>
      <c r="T100" s="98"/>
      <c r="U100" s="99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</row>
    <row r="101" spans="1:34">
      <c r="A101" s="4" t="s">
        <v>92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97"/>
      <c r="S101" s="97"/>
      <c r="T101" s="98"/>
      <c r="U101" s="99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</row>
    <row r="102" spans="1:34">
      <c r="A102" s="58"/>
      <c r="B102" s="28">
        <v>20.2</v>
      </c>
      <c r="C102" s="28">
        <v>19.7</v>
      </c>
      <c r="D102" s="28">
        <v>19.2</v>
      </c>
      <c r="E102" s="28">
        <v>18.7</v>
      </c>
      <c r="F102" s="28">
        <v>18.350000000000001</v>
      </c>
      <c r="G102" s="28">
        <v>18.05</v>
      </c>
      <c r="H102" s="28">
        <v>17.75</v>
      </c>
      <c r="I102" s="28">
        <v>17.45</v>
      </c>
      <c r="J102" s="28">
        <v>17.25</v>
      </c>
      <c r="K102" s="28">
        <v>17.100000000000001</v>
      </c>
      <c r="L102" s="28">
        <v>17</v>
      </c>
      <c r="M102" s="28">
        <v>16.899999999999999</v>
      </c>
      <c r="N102" s="28">
        <v>16.75</v>
      </c>
      <c r="O102" s="28">
        <v>16.55</v>
      </c>
      <c r="P102" s="28">
        <v>16.350000000000001</v>
      </c>
      <c r="Q102" s="28"/>
      <c r="R102" s="97"/>
      <c r="S102" s="97"/>
      <c r="T102" s="98"/>
      <c r="U102" s="99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</row>
    <row r="103" spans="1:34">
      <c r="A103" s="57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97"/>
      <c r="S103" s="97"/>
      <c r="T103" s="98"/>
      <c r="U103" s="99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</row>
    <row r="104" spans="1:34">
      <c r="A104" s="57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97"/>
      <c r="S104" s="97"/>
      <c r="T104" s="98"/>
      <c r="U104" s="99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</row>
    <row r="105" spans="1:34">
      <c r="A105" s="57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97"/>
      <c r="S105" s="97"/>
      <c r="T105" s="98"/>
      <c r="U105" s="99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</row>
    <row r="106" spans="1:34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</row>
    <row r="107" spans="1:34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</row>
    <row r="108" spans="1:34">
      <c r="A108" s="30"/>
      <c r="B108" s="33"/>
      <c r="C108" s="33"/>
      <c r="D108" s="33"/>
      <c r="E108" s="33"/>
      <c r="F108" s="33"/>
      <c r="G108" s="30"/>
      <c r="H108" s="30"/>
      <c r="I108" s="33"/>
      <c r="J108" s="30"/>
      <c r="K108" s="30"/>
      <c r="L108" s="30"/>
      <c r="M108" s="30"/>
      <c r="N108" s="30"/>
      <c r="O108" s="30"/>
      <c r="P108" s="30"/>
      <c r="Q108" s="32"/>
    </row>
    <row r="109" spans="1:34">
      <c r="A109" s="30"/>
      <c r="B109" s="33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34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34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34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1:17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</sheetData>
  <phoneticPr fontId="0" type="noConversion"/>
  <pageMargins left="0.39370078740157483" right="0" top="0.98425196850393704" bottom="0.9842519685039370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S189"/>
  <sheetViews>
    <sheetView tabSelected="1" zoomScale="140" zoomScaleNormal="140" zoomScaleSheetLayoutView="140" workbookViewId="0">
      <selection activeCell="O3" sqref="O3"/>
    </sheetView>
  </sheetViews>
  <sheetFormatPr defaultRowHeight="12.75"/>
  <cols>
    <col min="1" max="1" width="2.42578125" customWidth="1"/>
    <col min="2" max="2" width="11.7109375" style="151" customWidth="1"/>
    <col min="3" max="3" width="5" customWidth="1"/>
    <col min="4" max="4" width="5" style="163" customWidth="1"/>
    <col min="5" max="5" width="5" customWidth="1"/>
    <col min="6" max="6" width="5" style="163" customWidth="1"/>
    <col min="7" max="7" width="5" customWidth="1"/>
    <col min="8" max="8" width="5" style="163" customWidth="1"/>
    <col min="9" max="9" width="5" customWidth="1"/>
    <col min="10" max="10" width="5" style="163" customWidth="1"/>
    <col min="11" max="11" width="5" customWidth="1"/>
    <col min="12" max="12" width="5" style="163" customWidth="1"/>
    <col min="13" max="13" width="5" customWidth="1"/>
    <col min="14" max="14" width="4.85546875" style="163" customWidth="1"/>
    <col min="15" max="16" width="5" style="163" customWidth="1"/>
    <col min="17" max="17" width="5" customWidth="1"/>
    <col min="18" max="18" width="9.85546875" style="171" customWidth="1"/>
    <col min="19" max="19" width="8.85546875" style="14"/>
    <col min="20" max="20" width="9.140625" style="52"/>
    <col min="21" max="21" width="10.85546875" style="48" customWidth="1"/>
    <col min="22" max="22" width="9.140625" style="46"/>
    <col min="24" max="24" width="9.140625" style="103"/>
    <col min="25" max="25" width="9.42578125" bestFit="1" customWidth="1"/>
  </cols>
  <sheetData>
    <row r="1" spans="2:253" ht="21.75" customHeight="1">
      <c r="B1" s="208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304" t="s">
        <v>160</v>
      </c>
      <c r="O1" s="304"/>
      <c r="P1" s="304"/>
      <c r="Q1" s="304"/>
      <c r="R1" s="269"/>
    </row>
    <row r="2" spans="2:253" ht="22.5" customHeight="1">
      <c r="B2" s="209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303" t="s">
        <v>169</v>
      </c>
      <c r="O2" s="303"/>
      <c r="P2" s="303"/>
      <c r="Q2" s="303"/>
      <c r="R2" s="269"/>
      <c r="U2" s="79"/>
    </row>
    <row r="3" spans="2:253" ht="14.25" customHeight="1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1"/>
      <c r="O3" s="153"/>
      <c r="P3" s="152"/>
      <c r="Q3" s="152"/>
      <c r="R3" s="196"/>
      <c r="S3" s="203"/>
      <c r="T3" s="59"/>
      <c r="U3" s="59"/>
      <c r="V3" s="59"/>
      <c r="W3" s="59"/>
      <c r="X3" s="104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</row>
    <row r="4" spans="2:253" ht="14.25" customHeight="1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1"/>
      <c r="O4" s="151"/>
      <c r="P4" s="152"/>
      <c r="Q4" s="152"/>
      <c r="R4" s="196"/>
      <c r="S4" s="203"/>
      <c r="T4" s="59"/>
      <c r="U4" s="59"/>
      <c r="V4" s="59"/>
      <c r="W4" s="59"/>
      <c r="X4" s="104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</row>
    <row r="5" spans="2:253" ht="14.25" customHeight="1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4"/>
      <c r="O5" s="154"/>
      <c r="P5" s="152"/>
      <c r="Q5" s="152"/>
      <c r="R5" s="196"/>
      <c r="S5" s="203"/>
      <c r="T5" s="59"/>
      <c r="U5" s="59"/>
      <c r="V5" s="59"/>
      <c r="W5" s="59"/>
      <c r="X5" s="104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</row>
    <row r="6" spans="2:253" ht="14.25" customHeight="1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4"/>
      <c r="O6" s="154"/>
      <c r="P6" s="152"/>
      <c r="Q6" s="152"/>
      <c r="R6" s="196"/>
      <c r="S6" s="203"/>
      <c r="T6" s="59"/>
      <c r="U6" s="59"/>
      <c r="V6" s="59"/>
      <c r="W6" s="59"/>
      <c r="X6" s="104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</row>
    <row r="7" spans="2:253" ht="14.25" customHeight="1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4"/>
      <c r="O7" s="154"/>
      <c r="P7" s="152"/>
      <c r="Q7" s="152"/>
      <c r="R7" s="196"/>
      <c r="S7" s="203"/>
      <c r="T7" s="59"/>
      <c r="U7" s="59"/>
      <c r="V7" s="59"/>
      <c r="W7" s="59"/>
      <c r="X7" s="104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</row>
    <row r="8" spans="2:253" s="14" customFormat="1" ht="12" customHeight="1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3"/>
      <c r="S8" s="70"/>
      <c r="T8" s="293"/>
      <c r="U8" s="71"/>
      <c r="V8" s="72"/>
      <c r="W8" s="70"/>
      <c r="X8" s="105"/>
    </row>
    <row r="9" spans="2:253" s="61" customFormat="1" ht="12.6" customHeight="1" thickBot="1">
      <c r="B9" s="312" t="s">
        <v>127</v>
      </c>
      <c r="C9" s="155">
        <v>15</v>
      </c>
      <c r="D9" s="155">
        <v>14</v>
      </c>
      <c r="E9" s="155">
        <v>13</v>
      </c>
      <c r="F9" s="155">
        <v>12</v>
      </c>
      <c r="G9" s="155">
        <v>11</v>
      </c>
      <c r="H9" s="155">
        <v>10</v>
      </c>
      <c r="I9" s="155">
        <v>9</v>
      </c>
      <c r="J9" s="155">
        <v>8</v>
      </c>
      <c r="K9" s="155">
        <v>7</v>
      </c>
      <c r="L9" s="155">
        <v>6</v>
      </c>
      <c r="M9" s="155">
        <v>5</v>
      </c>
      <c r="N9" s="155">
        <v>4</v>
      </c>
      <c r="O9" s="155">
        <v>3</v>
      </c>
      <c r="P9" s="155">
        <v>2</v>
      </c>
      <c r="Q9" s="223">
        <v>1</v>
      </c>
      <c r="R9" s="197"/>
      <c r="S9" s="50"/>
      <c r="T9" s="50"/>
      <c r="U9" s="60"/>
      <c r="V9" s="49"/>
      <c r="W9" s="50"/>
      <c r="X9" s="106"/>
    </row>
    <row r="10" spans="2:253" s="61" customFormat="1" ht="12.6" customHeight="1" thickBot="1">
      <c r="B10" s="313"/>
      <c r="C10" s="156" t="s">
        <v>3</v>
      </c>
      <c r="D10" s="156" t="s">
        <v>4</v>
      </c>
      <c r="E10" s="156" t="s">
        <v>5</v>
      </c>
      <c r="F10" s="156" t="s">
        <v>6</v>
      </c>
      <c r="G10" s="156" t="s">
        <v>7</v>
      </c>
      <c r="H10" s="156" t="s">
        <v>8</v>
      </c>
      <c r="I10" s="156" t="s">
        <v>9</v>
      </c>
      <c r="J10" s="156" t="s">
        <v>10</v>
      </c>
      <c r="K10" s="156" t="s">
        <v>11</v>
      </c>
      <c r="L10" s="156" t="s">
        <v>12</v>
      </c>
      <c r="M10" s="156" t="s">
        <v>13</v>
      </c>
      <c r="N10" s="156" t="s">
        <v>14</v>
      </c>
      <c r="O10" s="156" t="s">
        <v>15</v>
      </c>
      <c r="P10" s="156" t="s">
        <v>16</v>
      </c>
      <c r="Q10" s="224" t="s">
        <v>17</v>
      </c>
      <c r="R10" s="198"/>
      <c r="S10" s="50"/>
      <c r="T10" s="309" t="s">
        <v>61</v>
      </c>
      <c r="U10" s="310"/>
      <c r="V10" s="311"/>
      <c r="W10" s="50"/>
      <c r="X10" s="106"/>
    </row>
    <row r="11" spans="2:253" s="61" customFormat="1" ht="12.6" customHeight="1">
      <c r="B11" s="210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98"/>
      <c r="S11" s="50"/>
      <c r="T11" s="135"/>
      <c r="U11" s="135"/>
      <c r="V11" s="135"/>
      <c r="W11" s="50"/>
      <c r="X11" s="106"/>
      <c r="AB11" s="61" t="s">
        <v>166</v>
      </c>
    </row>
    <row r="12" spans="2:253" s="61" customFormat="1" ht="12.6" customHeight="1">
      <c r="B12" s="211" t="s">
        <v>162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99" t="s">
        <v>98</v>
      </c>
      <c r="S12" s="50"/>
      <c r="T12" s="135"/>
      <c r="U12" s="135"/>
      <c r="V12" s="135"/>
      <c r="W12" s="50"/>
      <c r="X12" s="106"/>
    </row>
    <row r="13" spans="2:253" s="61" customFormat="1" ht="12.6" customHeight="1">
      <c r="B13" s="143" t="s">
        <v>64</v>
      </c>
      <c r="C13" s="141">
        <f>grundpriser!B14+diff.!B14</f>
        <v>22.6</v>
      </c>
      <c r="D13" s="267">
        <f>grundpriser!C14+diff.!C14</f>
        <v>22.400000000000002</v>
      </c>
      <c r="E13" s="141">
        <f>grundpriser!D14+diff.!D14</f>
        <v>22.2</v>
      </c>
      <c r="F13" s="267">
        <f>grundpriser!E14+diff.!E14</f>
        <v>22.1</v>
      </c>
      <c r="G13" s="141">
        <f>grundpriser!F14+diff.!F14</f>
        <v>21.900000000000002</v>
      </c>
      <c r="H13" s="267">
        <f>grundpriser!G14+diff.!G14</f>
        <v>21.7</v>
      </c>
      <c r="I13" s="141">
        <f>grundpriser!H14+diff.!H14</f>
        <v>21.6</v>
      </c>
      <c r="J13" s="267">
        <f>grundpriser!I14+diff.!I14</f>
        <v>21.400000000000002</v>
      </c>
      <c r="K13" s="141">
        <f>grundpriser!J14+diff.!J14</f>
        <v>21.3</v>
      </c>
      <c r="L13" s="267">
        <f>grundpriser!K14+diff.!K14</f>
        <v>21.15</v>
      </c>
      <c r="M13" s="141">
        <f>grundpriser!L14+diff.!L14</f>
        <v>21</v>
      </c>
      <c r="N13" s="267">
        <f>grundpriser!M14+diff.!M14</f>
        <v>20.3</v>
      </c>
      <c r="O13" s="141">
        <f>grundpriser!N14+diff.!N14</f>
        <v>19.3</v>
      </c>
      <c r="P13" s="267">
        <f>grundpriser!O14+diff.!O14</f>
        <v>17.899999999999999</v>
      </c>
      <c r="Q13" s="141">
        <f>grundpriser!P14+diff.!P14</f>
        <v>16.899999999999999</v>
      </c>
      <c r="R13" s="201"/>
      <c r="S13" s="50"/>
      <c r="T13" s="65">
        <f>SUM(C13:Q13)</f>
        <v>313.75</v>
      </c>
      <c r="U13" s="139" t="s">
        <v>60</v>
      </c>
      <c r="V13" s="65">
        <f>T13-15*0.4</f>
        <v>307.75</v>
      </c>
      <c r="W13" s="287"/>
      <c r="X13" s="140" t="s">
        <v>126</v>
      </c>
      <c r="Y13" s="288">
        <f>T13-V13</f>
        <v>6</v>
      </c>
      <c r="Z13" s="15">
        <v>319.75</v>
      </c>
      <c r="AA13" s="15">
        <f>Z13-15*0.4</f>
        <v>313.75</v>
      </c>
      <c r="AB13" s="15">
        <f>T13-AA13</f>
        <v>0</v>
      </c>
      <c r="AC13" s="15"/>
      <c r="AD13" s="15"/>
      <c r="AE13" s="15"/>
      <c r="AF13" s="15"/>
      <c r="AG13" s="15"/>
      <c r="AH13" s="15"/>
      <c r="AI13" s="15"/>
      <c r="AJ13" s="15"/>
    </row>
    <row r="14" spans="2:253" s="61" customFormat="1" ht="12.6" customHeight="1">
      <c r="B14" s="143" t="s">
        <v>34</v>
      </c>
      <c r="C14" s="141">
        <f>grundpriser!B15+diff.!B15</f>
        <v>22.95</v>
      </c>
      <c r="D14" s="267">
        <f>grundpriser!C15+diff.!C15</f>
        <v>22.75</v>
      </c>
      <c r="E14" s="141">
        <f>grundpriser!D15+diff.!D15</f>
        <v>22.55</v>
      </c>
      <c r="F14" s="267">
        <f>grundpriser!E15+diff.!E15</f>
        <v>22.45</v>
      </c>
      <c r="G14" s="141">
        <f>grundpriser!F15+diff.!F15</f>
        <v>22.25</v>
      </c>
      <c r="H14" s="267">
        <f>grundpriser!G15+diff.!G15</f>
        <v>22.05</v>
      </c>
      <c r="I14" s="141">
        <f>grundpriser!H15+diff.!H15</f>
        <v>21.95</v>
      </c>
      <c r="J14" s="267">
        <f>grundpriser!I15+diff.!I15</f>
        <v>21.75</v>
      </c>
      <c r="K14" s="141">
        <f>grundpriser!J15+diff.!J15</f>
        <v>21.65</v>
      </c>
      <c r="L14" s="267">
        <f>grundpriser!K15+diff.!K15</f>
        <v>21.5</v>
      </c>
      <c r="M14" s="141">
        <f>grundpriser!L15+diff.!L15</f>
        <v>21.35</v>
      </c>
      <c r="N14" s="267">
        <f>grundpriser!M15+diff.!M15</f>
        <v>20.65</v>
      </c>
      <c r="O14" s="141">
        <f>grundpriser!N15+diff.!N15</f>
        <v>19.649999999999999</v>
      </c>
      <c r="P14" s="267">
        <f>grundpriser!O15+diff.!O15</f>
        <v>18.350000000000001</v>
      </c>
      <c r="Q14" s="141">
        <f>grundpriser!P15+diff.!P15</f>
        <v>17.350000000000001</v>
      </c>
      <c r="R14" s="201"/>
      <c r="S14" s="50"/>
      <c r="T14" s="65">
        <f t="shared" ref="T14:T24" si="0">SUM(C14:Q14)</f>
        <v>319.2</v>
      </c>
      <c r="U14" s="139" t="s">
        <v>60</v>
      </c>
      <c r="V14" s="65">
        <f>T14-15*0.4</f>
        <v>313.2</v>
      </c>
      <c r="W14" s="287"/>
      <c r="X14" s="140" t="s">
        <v>126</v>
      </c>
      <c r="Y14" s="288">
        <f>T14-V14</f>
        <v>6</v>
      </c>
      <c r="Z14" s="15">
        <v>325.2</v>
      </c>
      <c r="AA14" s="15">
        <f>Z14-15*0.4</f>
        <v>319.2</v>
      </c>
      <c r="AB14" s="15">
        <f t="shared" ref="AB14:AB77" si="1">T14-AA14</f>
        <v>0</v>
      </c>
      <c r="AC14" s="15"/>
      <c r="AD14" s="15"/>
      <c r="AE14" s="15"/>
      <c r="AF14" s="15"/>
      <c r="AG14" s="15"/>
      <c r="AH14" s="15"/>
      <c r="AI14" s="15"/>
      <c r="AJ14" s="15"/>
    </row>
    <row r="15" spans="2:253" s="61" customFormat="1" ht="12.6" customHeight="1">
      <c r="B15" s="143" t="s">
        <v>35</v>
      </c>
      <c r="C15" s="141">
        <f>grundpriser!B16+diff.!B16</f>
        <v>23.9</v>
      </c>
      <c r="D15" s="267">
        <f>grundpriser!C16+diff.!C16</f>
        <v>23.7</v>
      </c>
      <c r="E15" s="141">
        <f>grundpriser!D16+diff.!D16</f>
        <v>23.5</v>
      </c>
      <c r="F15" s="267">
        <f>grundpriser!E16+diff.!E16</f>
        <v>23.4</v>
      </c>
      <c r="G15" s="141">
        <f>grundpriser!F16+diff.!F16</f>
        <v>23.2</v>
      </c>
      <c r="H15" s="267">
        <f>grundpriser!G16+diff.!G16</f>
        <v>23</v>
      </c>
      <c r="I15" s="141">
        <f>grundpriser!H16+diff.!H16</f>
        <v>22.9</v>
      </c>
      <c r="J15" s="267">
        <f>grundpriser!I16+diff.!I16</f>
        <v>22.7</v>
      </c>
      <c r="K15" s="141">
        <f>grundpriser!J16+diff.!J16</f>
        <v>22.650000000000002</v>
      </c>
      <c r="L15" s="267">
        <f>grundpriser!K16+diff.!K16</f>
        <v>22.6</v>
      </c>
      <c r="M15" s="141">
        <f>grundpriser!L16+diff.!L16</f>
        <v>22.45</v>
      </c>
      <c r="N15" s="267">
        <f>grundpriser!M16+diff.!M16</f>
        <v>21.75</v>
      </c>
      <c r="O15" s="141">
        <f>grundpriser!N16+diff.!N16</f>
        <v>20.75</v>
      </c>
      <c r="P15" s="267">
        <f>grundpriser!O16+diff.!O16</f>
        <v>19.299999999999997</v>
      </c>
      <c r="Q15" s="141">
        <f>grundpriser!P16+diff.!P16</f>
        <v>18.299999999999997</v>
      </c>
      <c r="R15" s="201"/>
      <c r="S15" s="50"/>
      <c r="T15" s="65">
        <f t="shared" si="0"/>
        <v>334.1</v>
      </c>
      <c r="U15" s="139" t="s">
        <v>60</v>
      </c>
      <c r="V15" s="65">
        <f>T15</f>
        <v>334.1</v>
      </c>
      <c r="W15" s="287"/>
      <c r="X15" s="140" t="s">
        <v>126</v>
      </c>
      <c r="Y15" s="288">
        <f>T15-V15</f>
        <v>0</v>
      </c>
      <c r="Z15" s="15">
        <v>334.1</v>
      </c>
      <c r="AA15" s="15">
        <f>Z15</f>
        <v>334.1</v>
      </c>
      <c r="AB15" s="15">
        <f t="shared" si="1"/>
        <v>0</v>
      </c>
      <c r="AC15" s="15"/>
      <c r="AD15" s="15"/>
      <c r="AE15" s="15"/>
      <c r="AF15" s="15"/>
      <c r="AG15" s="15"/>
      <c r="AH15" s="15"/>
      <c r="AI15" s="15"/>
      <c r="AJ15" s="15"/>
    </row>
    <row r="16" spans="2:253" s="61" customFormat="1" ht="12.6" customHeight="1">
      <c r="B16" s="143" t="s">
        <v>36</v>
      </c>
      <c r="C16" s="141">
        <f>grundpriser!B17+diff.!B17</f>
        <v>24.349999999999998</v>
      </c>
      <c r="D16" s="267">
        <f>grundpriser!C17+diff.!C17</f>
        <v>24.15</v>
      </c>
      <c r="E16" s="141">
        <f>grundpriser!D17+diff.!D17</f>
        <v>23.95</v>
      </c>
      <c r="F16" s="267">
        <f>grundpriser!E17+diff.!E17</f>
        <v>23.849999999999998</v>
      </c>
      <c r="G16" s="141">
        <f>grundpriser!F17+diff.!F17</f>
        <v>23.65</v>
      </c>
      <c r="H16" s="267">
        <f>grundpriser!G17+diff.!G17</f>
        <v>23.45</v>
      </c>
      <c r="I16" s="141">
        <f>grundpriser!H17+diff.!H17</f>
        <v>23.349999999999998</v>
      </c>
      <c r="J16" s="267">
        <f>grundpriser!I17+diff.!I17</f>
        <v>23.15</v>
      </c>
      <c r="K16" s="141">
        <f>grundpriser!J17+diff.!J17</f>
        <v>23.05</v>
      </c>
      <c r="L16" s="267">
        <f>grundpriser!K17+diff.!K17</f>
        <v>23</v>
      </c>
      <c r="M16" s="141">
        <f>grundpriser!L17+diff.!L17</f>
        <v>22.900000000000002</v>
      </c>
      <c r="N16" s="267">
        <f>grundpriser!M17+diff.!M17</f>
        <v>22.2</v>
      </c>
      <c r="O16" s="141">
        <f>grundpriser!N17+diff.!N17</f>
        <v>21.2</v>
      </c>
      <c r="P16" s="267">
        <f>grundpriser!O17+diff.!O17</f>
        <v>19.849999999999998</v>
      </c>
      <c r="Q16" s="141">
        <f>grundpriser!P17+diff.!P17</f>
        <v>18.849999999999998</v>
      </c>
      <c r="R16" s="201"/>
      <c r="S16" s="50"/>
      <c r="T16" s="65">
        <f t="shared" si="0"/>
        <v>340.95</v>
      </c>
      <c r="U16" s="139" t="s">
        <v>60</v>
      </c>
      <c r="V16" s="65">
        <f>T16</f>
        <v>340.95</v>
      </c>
      <c r="W16" s="287"/>
      <c r="X16" s="140" t="s">
        <v>126</v>
      </c>
      <c r="Y16" s="288">
        <f>T16-V16</f>
        <v>0</v>
      </c>
      <c r="Z16" s="15">
        <v>340.95</v>
      </c>
      <c r="AA16" s="15">
        <f>Z16</f>
        <v>340.95</v>
      </c>
      <c r="AB16" s="15">
        <f t="shared" si="1"/>
        <v>0</v>
      </c>
      <c r="AC16" s="15"/>
      <c r="AD16" s="15"/>
      <c r="AE16" s="15"/>
      <c r="AF16" s="15"/>
      <c r="AG16" s="15"/>
      <c r="AH16" s="15"/>
      <c r="AI16" s="15"/>
      <c r="AJ16" s="15"/>
    </row>
    <row r="17" spans="2:42" s="61" customFormat="1" ht="12.6" customHeight="1">
      <c r="B17" s="143" t="s">
        <v>37</v>
      </c>
      <c r="C17" s="141">
        <f>grundpriser!B18+diff.!B18</f>
        <v>25.15</v>
      </c>
      <c r="D17" s="267">
        <f>grundpriser!C18+diff.!C18</f>
        <v>24.95</v>
      </c>
      <c r="E17" s="141">
        <f>grundpriser!D18+diff.!D18</f>
        <v>24.75</v>
      </c>
      <c r="F17" s="267">
        <f>grundpriser!E18+diff.!E18</f>
        <v>24.55</v>
      </c>
      <c r="G17" s="141">
        <f>grundpriser!F18+diff.!F18</f>
        <v>24.349999999999998</v>
      </c>
      <c r="H17" s="267">
        <f>grundpriser!G18+diff.!G18</f>
        <v>24.15</v>
      </c>
      <c r="I17" s="141">
        <f>grundpriser!H18+diff.!H18</f>
        <v>24.1</v>
      </c>
      <c r="J17" s="267">
        <f>grundpriser!I18+diff.!I18</f>
        <v>24.05</v>
      </c>
      <c r="K17" s="141">
        <f>grundpriser!J18+diff.!J18</f>
        <v>24</v>
      </c>
      <c r="L17" s="267">
        <f>grundpriser!K18+diff.!K18</f>
        <v>23.900000000000002</v>
      </c>
      <c r="M17" s="141">
        <f>grundpriser!L18+diff.!L18</f>
        <v>23.8</v>
      </c>
      <c r="N17" s="267">
        <f>grundpriser!M18+diff.!M18</f>
        <v>23.1</v>
      </c>
      <c r="O17" s="141">
        <f>grundpriser!N18+diff.!N18</f>
        <v>22.1</v>
      </c>
      <c r="P17" s="267">
        <f>grundpriser!O18+diff.!O18</f>
        <v>20.85</v>
      </c>
      <c r="Q17" s="141">
        <f>grundpriser!P18+diff.!P18</f>
        <v>19.849999999999998</v>
      </c>
      <c r="R17" s="317"/>
      <c r="S17" s="50"/>
      <c r="T17" s="65">
        <f t="shared" si="0"/>
        <v>353.65000000000009</v>
      </c>
      <c r="U17" s="139" t="s">
        <v>60</v>
      </c>
      <c r="V17" s="65">
        <f>T17</f>
        <v>353.65000000000009</v>
      </c>
      <c r="W17" s="287"/>
      <c r="X17" s="140" t="s">
        <v>126</v>
      </c>
      <c r="Y17" s="288">
        <f>T17-V17</f>
        <v>0</v>
      </c>
      <c r="Z17" s="15">
        <v>353.65000000000009</v>
      </c>
      <c r="AA17" s="15">
        <f>Z17</f>
        <v>353.65000000000009</v>
      </c>
      <c r="AB17" s="15">
        <f t="shared" si="1"/>
        <v>0</v>
      </c>
      <c r="AC17" s="15"/>
      <c r="AD17" s="15"/>
      <c r="AE17" s="15"/>
      <c r="AF17" s="15"/>
      <c r="AG17" s="15"/>
      <c r="AH17" s="15"/>
      <c r="AI17" s="15"/>
      <c r="AJ17" s="15"/>
    </row>
    <row r="18" spans="2:42" s="61" customFormat="1" ht="12.6" customHeight="1">
      <c r="B18" s="143" t="s">
        <v>38</v>
      </c>
      <c r="C18" s="141">
        <f>grundpriser!B19+diff.!B19</f>
        <v>25.95</v>
      </c>
      <c r="D18" s="267">
        <f>grundpriser!C19+diff.!C19</f>
        <v>25.75</v>
      </c>
      <c r="E18" s="141">
        <f>grundpriser!D19+diff.!D19</f>
        <v>25.55</v>
      </c>
      <c r="F18" s="267">
        <f>grundpriser!E19+diff.!E19</f>
        <v>25.35</v>
      </c>
      <c r="G18" s="141">
        <f>grundpriser!F19+diff.!F19</f>
        <v>25.150000000000002</v>
      </c>
      <c r="H18" s="267">
        <f>grundpriser!G19+diff.!G19</f>
        <v>24.95</v>
      </c>
      <c r="I18" s="141">
        <f>grundpriser!H19+diff.!H19</f>
        <v>24.75</v>
      </c>
      <c r="J18" s="267">
        <f>grundpriser!I19+diff.!I19</f>
        <v>24.650000000000002</v>
      </c>
      <c r="K18" s="141">
        <f>grundpriser!J19+diff.!J19</f>
        <v>23.8</v>
      </c>
      <c r="L18" s="267">
        <f>grundpriser!K19+diff.!K19</f>
        <v>23.400000000000002</v>
      </c>
      <c r="M18" s="141">
        <f>grundpriser!L19+diff.!L19</f>
        <v>23.200000000000003</v>
      </c>
      <c r="N18" s="267">
        <f>grundpriser!M19+diff.!M19</f>
        <v>22.5</v>
      </c>
      <c r="O18" s="141">
        <f>grundpriser!N19+diff.!N19</f>
        <v>21.450000000000003</v>
      </c>
      <c r="P18" s="267">
        <f>grundpriser!O19+diff.!O19</f>
        <v>20.25</v>
      </c>
      <c r="Q18" s="141">
        <f>grundpriser!P19+diff.!P19</f>
        <v>19.45</v>
      </c>
      <c r="R18" s="317"/>
      <c r="S18" s="50"/>
      <c r="T18" s="65">
        <f t="shared" si="0"/>
        <v>356.15</v>
      </c>
      <c r="U18" s="139" t="s">
        <v>60</v>
      </c>
      <c r="V18" s="65">
        <f>T18-15*0.2</f>
        <v>353.15</v>
      </c>
      <c r="W18" s="287"/>
      <c r="X18" s="140" t="s">
        <v>126</v>
      </c>
      <c r="Y18" s="288">
        <f t="shared" ref="Y18:Y77" si="2">T18-V18</f>
        <v>3</v>
      </c>
      <c r="Z18" s="15">
        <v>359.14999999999992</v>
      </c>
      <c r="AA18" s="15">
        <f>Z18-15*0.2</f>
        <v>356.14999999999992</v>
      </c>
      <c r="AB18" s="15">
        <f t="shared" si="1"/>
        <v>0</v>
      </c>
      <c r="AC18" s="15"/>
      <c r="AD18" s="15"/>
      <c r="AE18" s="15"/>
      <c r="AF18" s="15"/>
      <c r="AG18" s="15"/>
      <c r="AH18" s="15"/>
      <c r="AI18" s="15"/>
      <c r="AJ18" s="15"/>
    </row>
    <row r="19" spans="2:42" s="61" customFormat="1" ht="12.6" customHeight="1">
      <c r="B19" s="143" t="s">
        <v>39</v>
      </c>
      <c r="C19" s="141">
        <f>grundpriser!B20+diff.!B20</f>
        <v>25.95</v>
      </c>
      <c r="D19" s="267">
        <f>grundpriser!C20+diff.!C20</f>
        <v>25.75</v>
      </c>
      <c r="E19" s="141">
        <f>grundpriser!D20+diff.!D20</f>
        <v>25.55</v>
      </c>
      <c r="F19" s="267">
        <f>grundpriser!E20+diff.!E20</f>
        <v>25.35</v>
      </c>
      <c r="G19" s="141">
        <f>grundpriser!F20+diff.!F20</f>
        <v>25.150000000000002</v>
      </c>
      <c r="H19" s="267">
        <f>grundpriser!G20+diff.!G20</f>
        <v>24.95</v>
      </c>
      <c r="I19" s="141">
        <f>grundpriser!H20+diff.!H20</f>
        <v>24.75</v>
      </c>
      <c r="J19" s="267">
        <f>grundpriser!I20+diff.!I20</f>
        <v>24.650000000000002</v>
      </c>
      <c r="K19" s="141">
        <f>grundpriser!J20+diff.!J20</f>
        <v>23.8</v>
      </c>
      <c r="L19" s="267">
        <f>grundpriser!K20+diff.!K20</f>
        <v>23.150000000000002</v>
      </c>
      <c r="M19" s="141">
        <f>grundpriser!L20+diff.!L20</f>
        <v>22.85</v>
      </c>
      <c r="N19" s="267">
        <f>grundpriser!M20+diff.!M20</f>
        <v>22.150000000000002</v>
      </c>
      <c r="O19" s="141">
        <f>grundpriser!N20+diff.!N20</f>
        <v>21.05</v>
      </c>
      <c r="P19" s="267">
        <f>grundpriser!O20+diff.!O20</f>
        <v>19.850000000000001</v>
      </c>
      <c r="Q19" s="141">
        <f>grundpriser!P20+diff.!P20</f>
        <v>19</v>
      </c>
      <c r="R19" s="317"/>
      <c r="S19" s="50"/>
      <c r="T19" s="65">
        <f t="shared" si="0"/>
        <v>353.95000000000005</v>
      </c>
      <c r="U19" s="139" t="s">
        <v>60</v>
      </c>
      <c r="V19" s="65">
        <f t="shared" ref="V19:V77" si="3">T19-15*0.2</f>
        <v>350.95000000000005</v>
      </c>
      <c r="W19" s="287"/>
      <c r="X19" s="140" t="s">
        <v>126</v>
      </c>
      <c r="Y19" s="288">
        <f t="shared" si="2"/>
        <v>3</v>
      </c>
      <c r="Z19" s="15">
        <v>356.95</v>
      </c>
      <c r="AA19" s="15">
        <f t="shared" ref="AA19:AA24" si="4">Z19-15*0.2</f>
        <v>353.95</v>
      </c>
      <c r="AB19" s="15">
        <f t="shared" si="1"/>
        <v>0</v>
      </c>
      <c r="AC19" s="15"/>
      <c r="AD19" s="15"/>
      <c r="AE19" s="15"/>
      <c r="AF19" s="15"/>
      <c r="AG19" s="15"/>
      <c r="AH19" s="15"/>
      <c r="AI19" s="15"/>
      <c r="AJ19" s="15"/>
    </row>
    <row r="20" spans="2:42" s="61" customFormat="1" ht="12.6" customHeight="1">
      <c r="B20" s="143" t="s">
        <v>40</v>
      </c>
      <c r="C20" s="141">
        <f>grundpriser!B21+diff.!B21</f>
        <v>25.95</v>
      </c>
      <c r="D20" s="267">
        <f>grundpriser!C21+diff.!C21</f>
        <v>25.75</v>
      </c>
      <c r="E20" s="141">
        <f>grundpriser!D21+diff.!D21</f>
        <v>25.55</v>
      </c>
      <c r="F20" s="267">
        <f>grundpriser!E21+diff.!E21</f>
        <v>25.35</v>
      </c>
      <c r="G20" s="141">
        <f>grundpriser!F21+diff.!F21</f>
        <v>25.150000000000002</v>
      </c>
      <c r="H20" s="267">
        <f>grundpriser!G21+diff.!G21</f>
        <v>24.95</v>
      </c>
      <c r="I20" s="141">
        <f>grundpriser!H21+diff.!H21</f>
        <v>24.75</v>
      </c>
      <c r="J20" s="267">
        <f>grundpriser!I21+diff.!I21</f>
        <v>24.650000000000002</v>
      </c>
      <c r="K20" s="141">
        <f>grundpriser!J21+diff.!J21</f>
        <v>23.8</v>
      </c>
      <c r="L20" s="267">
        <f>grundpriser!K21+diff.!K21</f>
        <v>22.85</v>
      </c>
      <c r="M20" s="141">
        <f>grundpriser!L21+diff.!L21</f>
        <v>22.450000000000003</v>
      </c>
      <c r="N20" s="267">
        <f>grundpriser!M21+diff.!M21</f>
        <v>21.75</v>
      </c>
      <c r="O20" s="141">
        <f>grundpriser!N21+diff.!N21</f>
        <v>20.6</v>
      </c>
      <c r="P20" s="267">
        <f>grundpriser!O21+diff.!O21</f>
        <v>19.450000000000003</v>
      </c>
      <c r="Q20" s="141">
        <f>grundpriser!P21+diff.!P21</f>
        <v>18.55</v>
      </c>
      <c r="R20" s="317"/>
      <c r="S20" s="50"/>
      <c r="T20" s="65">
        <f t="shared" si="0"/>
        <v>351.55</v>
      </c>
      <c r="U20" s="139" t="s">
        <v>60</v>
      </c>
      <c r="V20" s="65">
        <f t="shared" si="3"/>
        <v>348.55</v>
      </c>
      <c r="W20" s="287"/>
      <c r="X20" s="140" t="s">
        <v>126</v>
      </c>
      <c r="Y20" s="288">
        <f t="shared" si="2"/>
        <v>3</v>
      </c>
      <c r="Z20" s="15">
        <v>354.54999999999995</v>
      </c>
      <c r="AA20" s="15">
        <f t="shared" si="4"/>
        <v>351.54999999999995</v>
      </c>
      <c r="AB20" s="15">
        <f t="shared" si="1"/>
        <v>0</v>
      </c>
      <c r="AC20" s="15"/>
      <c r="AD20" s="15"/>
      <c r="AE20" s="15"/>
      <c r="AF20" s="15"/>
      <c r="AG20" s="15"/>
      <c r="AH20" s="15"/>
      <c r="AI20" s="15"/>
      <c r="AJ20" s="15"/>
    </row>
    <row r="21" spans="2:42" s="61" customFormat="1" ht="12.6" customHeight="1">
      <c r="B21" s="143" t="s">
        <v>42</v>
      </c>
      <c r="C21" s="141">
        <f>grundpriser!B22+diff.!B22</f>
        <v>25.95</v>
      </c>
      <c r="D21" s="267">
        <f>grundpriser!C22+diff.!C22</f>
        <v>25.75</v>
      </c>
      <c r="E21" s="141">
        <f>grundpriser!D22+diff.!D22</f>
        <v>25.55</v>
      </c>
      <c r="F21" s="267">
        <f>grundpriser!E22+diff.!E22</f>
        <v>25.35</v>
      </c>
      <c r="G21" s="141">
        <f>grundpriser!F22+diff.!F22</f>
        <v>25.150000000000002</v>
      </c>
      <c r="H21" s="267">
        <f>grundpriser!G22+diff.!G22</f>
        <v>24.95</v>
      </c>
      <c r="I21" s="141">
        <f>grundpriser!H22+diff.!H22</f>
        <v>24.75</v>
      </c>
      <c r="J21" s="267">
        <f>grundpriser!I22+diff.!I22</f>
        <v>24.650000000000002</v>
      </c>
      <c r="K21" s="141">
        <f>grundpriser!J22+diff.!J22</f>
        <v>23.8</v>
      </c>
      <c r="L21" s="267">
        <f>grundpriser!K22+diff.!K22</f>
        <v>22.55</v>
      </c>
      <c r="M21" s="141">
        <f>grundpriser!L22+diff.!L22</f>
        <v>22.1</v>
      </c>
      <c r="N21" s="267">
        <f>grundpriser!M22+diff.!M22</f>
        <v>21.400000000000002</v>
      </c>
      <c r="O21" s="141">
        <f>grundpriser!N22+diff.!N22</f>
        <v>20.200000000000003</v>
      </c>
      <c r="P21" s="267">
        <f>grundpriser!O22+diff.!O22</f>
        <v>19.05</v>
      </c>
      <c r="Q21" s="141">
        <f>grundpriser!P22+diff.!P22</f>
        <v>18.100000000000001</v>
      </c>
      <c r="R21" s="201"/>
      <c r="S21" s="50"/>
      <c r="T21" s="65">
        <f t="shared" si="0"/>
        <v>349.3</v>
      </c>
      <c r="U21" s="139" t="s">
        <v>60</v>
      </c>
      <c r="V21" s="65">
        <f t="shared" si="3"/>
        <v>346.3</v>
      </c>
      <c r="W21" s="287"/>
      <c r="X21" s="140" t="s">
        <v>126</v>
      </c>
      <c r="Y21" s="288">
        <f t="shared" si="2"/>
        <v>3</v>
      </c>
      <c r="Z21" s="15">
        <v>352.3</v>
      </c>
      <c r="AA21" s="15">
        <f t="shared" si="4"/>
        <v>349.3</v>
      </c>
      <c r="AB21" s="15">
        <f t="shared" si="1"/>
        <v>0</v>
      </c>
      <c r="AC21" s="15"/>
      <c r="AD21" s="15"/>
      <c r="AE21" s="15"/>
      <c r="AF21" s="15"/>
      <c r="AG21" s="15"/>
      <c r="AH21" s="15"/>
      <c r="AI21" s="15"/>
      <c r="AJ21" s="15"/>
    </row>
    <row r="22" spans="2:42" s="61" customFormat="1" ht="12.6" customHeight="1">
      <c r="B22" s="143" t="s">
        <v>41</v>
      </c>
      <c r="C22" s="141">
        <f>grundpriser!B23+diff.!B23</f>
        <v>25.95</v>
      </c>
      <c r="D22" s="267">
        <f>grundpriser!C23+diff.!C23</f>
        <v>25.75</v>
      </c>
      <c r="E22" s="141">
        <f>grundpriser!D23+diff.!D23</f>
        <v>25.55</v>
      </c>
      <c r="F22" s="267">
        <f>grundpriser!E23+diff.!E23</f>
        <v>25.35</v>
      </c>
      <c r="G22" s="141">
        <f>grundpriser!F23+diff.!F23</f>
        <v>25.150000000000002</v>
      </c>
      <c r="H22" s="267">
        <f>grundpriser!G23+diff.!G23</f>
        <v>24.95</v>
      </c>
      <c r="I22" s="141">
        <f>grundpriser!H23+diff.!H23</f>
        <v>24.75</v>
      </c>
      <c r="J22" s="267">
        <f>grundpriser!I23+diff.!I23</f>
        <v>24.650000000000002</v>
      </c>
      <c r="K22" s="141">
        <f>grundpriser!J23+diff.!J23</f>
        <v>23.8</v>
      </c>
      <c r="L22" s="267">
        <f>grundpriser!K23+diff.!K23</f>
        <v>22.3</v>
      </c>
      <c r="M22" s="141">
        <f>grundpriser!L23+diff.!L23</f>
        <v>21.700000000000003</v>
      </c>
      <c r="N22" s="267">
        <f>grundpriser!M23+diff.!M23</f>
        <v>21</v>
      </c>
      <c r="O22" s="141">
        <f>grundpriser!N23+diff.!N23</f>
        <v>19.75</v>
      </c>
      <c r="P22" s="267">
        <f>grundpriser!O23+diff.!O23</f>
        <v>18.650000000000002</v>
      </c>
      <c r="Q22" s="141">
        <f>grundpriser!P23+diff.!P23</f>
        <v>17.45</v>
      </c>
      <c r="R22" s="201"/>
      <c r="S22" s="50"/>
      <c r="T22" s="65">
        <f t="shared" si="0"/>
        <v>346.75</v>
      </c>
      <c r="U22" s="139" t="s">
        <v>60</v>
      </c>
      <c r="V22" s="65">
        <f t="shared" si="3"/>
        <v>343.75</v>
      </c>
      <c r="W22" s="287"/>
      <c r="X22" s="140" t="s">
        <v>126</v>
      </c>
      <c r="Y22" s="288">
        <f t="shared" si="2"/>
        <v>3</v>
      </c>
      <c r="Z22" s="15">
        <v>349.74999999999994</v>
      </c>
      <c r="AA22" s="15">
        <f t="shared" si="4"/>
        <v>346.74999999999994</v>
      </c>
      <c r="AB22" s="15">
        <f t="shared" si="1"/>
        <v>0</v>
      </c>
      <c r="AC22" s="15"/>
      <c r="AD22" s="15"/>
      <c r="AE22" s="15"/>
      <c r="AF22" s="15"/>
      <c r="AG22" s="15"/>
      <c r="AH22" s="15"/>
      <c r="AI22" s="15"/>
      <c r="AJ22" s="15"/>
    </row>
    <row r="23" spans="2:42" s="61" customFormat="1" ht="12.6" customHeight="1">
      <c r="B23" s="143" t="s">
        <v>65</v>
      </c>
      <c r="C23" s="141">
        <f>grundpriser!B24+diff.!B24</f>
        <v>25.7</v>
      </c>
      <c r="D23" s="267">
        <f>grundpriser!C24+diff.!C24</f>
        <v>25.5</v>
      </c>
      <c r="E23" s="141">
        <f>grundpriser!D24+diff.!D24</f>
        <v>25.3</v>
      </c>
      <c r="F23" s="267">
        <f>grundpriser!E24+diff.!E24</f>
        <v>25.1</v>
      </c>
      <c r="G23" s="141">
        <f>grundpriser!F24+diff.!F24</f>
        <v>24.900000000000002</v>
      </c>
      <c r="H23" s="267">
        <f>grundpriser!G24+diff.!G24</f>
        <v>24.7</v>
      </c>
      <c r="I23" s="141">
        <f>grundpriser!H24+diff.!H24</f>
        <v>24.5</v>
      </c>
      <c r="J23" s="267">
        <f>grundpriser!I24+diff.!I24</f>
        <v>24.400000000000002</v>
      </c>
      <c r="K23" s="141">
        <f>grundpriser!J24+diff.!J24</f>
        <v>23.8</v>
      </c>
      <c r="L23" s="267">
        <f>grundpriser!K24+diff.!K24</f>
        <v>22</v>
      </c>
      <c r="M23" s="141">
        <f>grundpriser!L24+diff.!L24</f>
        <v>21.3</v>
      </c>
      <c r="N23" s="267">
        <f>grundpriser!M24+diff.!M24</f>
        <v>20.6</v>
      </c>
      <c r="O23" s="141">
        <f>grundpriser!N24+diff.!N24</f>
        <v>19.3</v>
      </c>
      <c r="P23" s="267">
        <f>grundpriser!O24+diff.!O24</f>
        <v>18.3</v>
      </c>
      <c r="Q23" s="141">
        <f>grundpriser!P24+diff.!P24</f>
        <v>16.55</v>
      </c>
      <c r="R23" s="201"/>
      <c r="S23" s="50"/>
      <c r="T23" s="65">
        <f t="shared" si="0"/>
        <v>341.95000000000005</v>
      </c>
      <c r="U23" s="139" t="s">
        <v>60</v>
      </c>
      <c r="V23" s="65">
        <f t="shared" si="3"/>
        <v>338.95000000000005</v>
      </c>
      <c r="W23" s="287"/>
      <c r="X23" s="140" t="s">
        <v>126</v>
      </c>
      <c r="Y23" s="288">
        <f t="shared" si="2"/>
        <v>3</v>
      </c>
      <c r="Z23" s="15">
        <v>344.95</v>
      </c>
      <c r="AA23" s="15">
        <f t="shared" si="4"/>
        <v>341.95</v>
      </c>
      <c r="AB23" s="15">
        <f t="shared" si="1"/>
        <v>0</v>
      </c>
      <c r="AC23" s="15"/>
      <c r="AD23" s="15"/>
      <c r="AE23" s="15"/>
      <c r="AF23" s="15"/>
      <c r="AG23" s="15"/>
      <c r="AH23" s="15"/>
      <c r="AI23" s="15"/>
      <c r="AJ23" s="15"/>
    </row>
    <row r="24" spans="2:42" s="61" customFormat="1" ht="12.6" customHeight="1">
      <c r="B24" s="143" t="s">
        <v>66</v>
      </c>
      <c r="C24" s="141">
        <f>grundpriser!B25+diff.!B25</f>
        <v>24.55</v>
      </c>
      <c r="D24" s="267">
        <f>grundpriser!C25+diff.!C25</f>
        <v>24.35</v>
      </c>
      <c r="E24" s="141">
        <f>grundpriser!D25+diff.!D25</f>
        <v>24.150000000000002</v>
      </c>
      <c r="F24" s="267">
        <f>grundpriser!E25+diff.!E25</f>
        <v>23.450000000000003</v>
      </c>
      <c r="G24" s="141">
        <f>grundpriser!F25+diff.!F25</f>
        <v>23.25</v>
      </c>
      <c r="H24" s="267">
        <f>grundpriser!G25+diff.!G25</f>
        <v>23.05</v>
      </c>
      <c r="I24" s="141">
        <f>grundpriser!H25+diff.!H25</f>
        <v>22.900000000000002</v>
      </c>
      <c r="J24" s="267">
        <f>grundpriser!I25+diff.!I25</f>
        <v>22.5</v>
      </c>
      <c r="K24" s="141">
        <f>grundpriser!J25+diff.!J25</f>
        <v>21.85</v>
      </c>
      <c r="L24" s="267">
        <f>grundpriser!K25+diff.!K25</f>
        <v>21.6</v>
      </c>
      <c r="M24" s="141">
        <f>grundpriser!L25+diff.!L25</f>
        <v>20.900000000000002</v>
      </c>
      <c r="N24" s="267">
        <f>grundpriser!M25+diff.!M25</f>
        <v>20.200000000000003</v>
      </c>
      <c r="O24" s="141">
        <f>grundpriser!N25+diff.!N25</f>
        <v>18.700000000000003</v>
      </c>
      <c r="P24" s="267">
        <f>grundpriser!O25+diff.!O25</f>
        <v>17.700000000000003</v>
      </c>
      <c r="Q24" s="141">
        <f>grundpriser!P25+diff.!P25</f>
        <v>15.95</v>
      </c>
      <c r="R24" s="201"/>
      <c r="S24" s="50"/>
      <c r="T24" s="65">
        <f t="shared" si="0"/>
        <v>325.09999999999997</v>
      </c>
      <c r="U24" s="139" t="s">
        <v>60</v>
      </c>
      <c r="V24" s="65">
        <f t="shared" si="3"/>
        <v>322.09999999999997</v>
      </c>
      <c r="W24" s="287"/>
      <c r="X24" s="140" t="s">
        <v>126</v>
      </c>
      <c r="Y24" s="288">
        <f t="shared" si="2"/>
        <v>3</v>
      </c>
      <c r="Z24" s="15">
        <v>328.09999999999991</v>
      </c>
      <c r="AA24" s="15">
        <f t="shared" si="4"/>
        <v>325.09999999999991</v>
      </c>
      <c r="AB24" s="15">
        <f t="shared" si="1"/>
        <v>0</v>
      </c>
      <c r="AC24" s="15"/>
      <c r="AD24" s="15"/>
      <c r="AE24" s="15"/>
      <c r="AF24" s="15"/>
      <c r="AG24" s="15"/>
      <c r="AH24" s="15"/>
      <c r="AI24" s="15"/>
      <c r="AJ24" s="15"/>
    </row>
    <row r="25" spans="2:42" s="61" customFormat="1" ht="12.6" customHeight="1">
      <c r="B25" s="210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98"/>
      <c r="S25" s="50"/>
      <c r="T25" s="135"/>
      <c r="U25" s="135"/>
      <c r="V25" s="65"/>
      <c r="W25" s="138"/>
      <c r="X25" s="140"/>
      <c r="Y25" s="288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2:42" s="61" customFormat="1" ht="12.6" customHeight="1">
      <c r="B26" s="211" t="s">
        <v>159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199"/>
      <c r="S26" s="69"/>
      <c r="T26" s="270"/>
      <c r="U26" s="271"/>
      <c r="V26" s="65"/>
      <c r="W26" s="272"/>
      <c r="X26" s="140"/>
      <c r="Y26" s="288"/>
      <c r="Z26" s="15"/>
      <c r="AB26" s="15"/>
    </row>
    <row r="27" spans="2:42" s="62" customFormat="1" ht="12.6" customHeight="1">
      <c r="B27" s="143" t="s">
        <v>64</v>
      </c>
      <c r="C27" s="206">
        <f>+grundpriser!B29+diff.!$B29</f>
        <v>22.2</v>
      </c>
      <c r="D27" s="142">
        <f>+grundpriser!C29+diff.!$C29</f>
        <v>22</v>
      </c>
      <c r="E27" s="141">
        <f>+grundpriser!D29+diff.!$D29</f>
        <v>21.799999999999997</v>
      </c>
      <c r="F27" s="142">
        <f>+grundpriser!E29+diff.!$E29</f>
        <v>21.7</v>
      </c>
      <c r="G27" s="141">
        <f>+grundpriser!F29+diff.!$F29</f>
        <v>21.5</v>
      </c>
      <c r="H27" s="142">
        <f>+grundpriser!G29+diff.!$G29</f>
        <v>21.299999999999997</v>
      </c>
      <c r="I27" s="141">
        <f>+grundpriser!H29+diff.!$H29</f>
        <v>21.2</v>
      </c>
      <c r="J27" s="142">
        <f>+grundpriser!I29+diff.!$I29</f>
        <v>21</v>
      </c>
      <c r="K27" s="141">
        <f>+grundpriser!J29+diff.!$J29</f>
        <v>20.9</v>
      </c>
      <c r="L27" s="142">
        <f>+grundpriser!K29+diff.!$K29</f>
        <v>20.749999999999996</v>
      </c>
      <c r="M27" s="141">
        <f>+grundpriser!L29+diff.!$L29</f>
        <v>20.599999999999998</v>
      </c>
      <c r="N27" s="142">
        <f>+grundpriser!M29+diff.!$M29</f>
        <v>19.899999999999999</v>
      </c>
      <c r="O27" s="141">
        <f>+grundpriser!N29+diff.!$N29</f>
        <v>18.899999999999999</v>
      </c>
      <c r="P27" s="142">
        <f>+grundpriser!O29+diff.!$O29</f>
        <v>17.499999999999996</v>
      </c>
      <c r="Q27" s="141">
        <f>+grundpriser!P29+diff.!$P29</f>
        <v>16.499999999999996</v>
      </c>
      <c r="R27" s="201"/>
      <c r="S27" s="138"/>
      <c r="T27" s="65">
        <f>SUM(C27:Q27)</f>
        <v>307.75</v>
      </c>
      <c r="U27" s="139" t="s">
        <v>60</v>
      </c>
      <c r="V27" s="65">
        <f>T27-15*0.5</f>
        <v>300.25</v>
      </c>
      <c r="W27" s="138"/>
      <c r="X27" s="140" t="s">
        <v>126</v>
      </c>
      <c r="Y27" s="288">
        <f t="shared" si="2"/>
        <v>7.5</v>
      </c>
      <c r="Z27" s="15">
        <v>315.24999999999994</v>
      </c>
      <c r="AA27" s="15">
        <f>Z27-15*0.5</f>
        <v>307.74999999999994</v>
      </c>
      <c r="AB27" s="15">
        <f t="shared" si="1"/>
        <v>0</v>
      </c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</row>
    <row r="28" spans="2:42" s="61" customFormat="1" ht="12.6" customHeight="1">
      <c r="B28" s="143" t="s">
        <v>34</v>
      </c>
      <c r="C28" s="206">
        <f>+grundpriser!B30+diff.!$B30</f>
        <v>22.549999999999997</v>
      </c>
      <c r="D28" s="142">
        <f>+grundpriser!C30+diff.!$C30</f>
        <v>22.349999999999998</v>
      </c>
      <c r="E28" s="141">
        <f>+grundpriser!D30+diff.!$D30</f>
        <v>22.15</v>
      </c>
      <c r="F28" s="142">
        <f>+grundpriser!E30+diff.!$E30</f>
        <v>22.049999999999997</v>
      </c>
      <c r="G28" s="141">
        <f>+grundpriser!F30+diff.!$F30</f>
        <v>21.849999999999998</v>
      </c>
      <c r="H28" s="142">
        <f>+grundpriser!G30+diff.!$G30</f>
        <v>21.65</v>
      </c>
      <c r="I28" s="141">
        <f>+grundpriser!H30+diff.!$H30</f>
        <v>21.549999999999997</v>
      </c>
      <c r="J28" s="142">
        <f>+grundpriser!I30+diff.!$I30</f>
        <v>21.349999999999998</v>
      </c>
      <c r="K28" s="141">
        <f>+grundpriser!J30+diff.!$J30</f>
        <v>21.249999999999996</v>
      </c>
      <c r="L28" s="142">
        <f>+grundpriser!K30+diff.!$K30</f>
        <v>21.099999999999998</v>
      </c>
      <c r="M28" s="141">
        <f>+grundpriser!L30+diff.!$L30</f>
        <v>20.95</v>
      </c>
      <c r="N28" s="142">
        <f>+grundpriser!M30+diff.!$M30</f>
        <v>20.249999999999996</v>
      </c>
      <c r="O28" s="141">
        <f>+grundpriser!N30+diff.!$N30</f>
        <v>19.249999999999996</v>
      </c>
      <c r="P28" s="142">
        <f>+grundpriser!O30+diff.!$O30</f>
        <v>17.95</v>
      </c>
      <c r="Q28" s="141">
        <f>+grundpriser!P30+diff.!$P30</f>
        <v>16.95</v>
      </c>
      <c r="R28" s="201"/>
      <c r="S28" s="50"/>
      <c r="T28" s="65">
        <f t="shared" ref="T28:T75" si="5">SUM(C28:Q28)</f>
        <v>313.19999999999993</v>
      </c>
      <c r="U28" s="139" t="s">
        <v>60</v>
      </c>
      <c r="V28" s="65">
        <f>T28-15*0.5</f>
        <v>305.69999999999993</v>
      </c>
      <c r="W28" s="138"/>
      <c r="X28" s="140" t="s">
        <v>126</v>
      </c>
      <c r="Y28" s="288">
        <f t="shared" si="2"/>
        <v>7.5</v>
      </c>
      <c r="Z28" s="15">
        <v>320.69999999999993</v>
      </c>
      <c r="AA28" s="15">
        <f>Z28-15*0.5</f>
        <v>313.19999999999993</v>
      </c>
      <c r="AB28" s="15">
        <f t="shared" si="1"/>
        <v>0</v>
      </c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</row>
    <row r="29" spans="2:42" s="62" customFormat="1" ht="12.6" customHeight="1">
      <c r="B29" s="143" t="s">
        <v>35</v>
      </c>
      <c r="C29" s="206">
        <f>+grundpriser!B31+diff.!$B31</f>
        <v>23.4</v>
      </c>
      <c r="D29" s="142">
        <f>+grundpriser!C31+diff.!$C31</f>
        <v>23.2</v>
      </c>
      <c r="E29" s="141">
        <f>+grundpriser!D31+diff.!$D31</f>
        <v>23</v>
      </c>
      <c r="F29" s="142">
        <f>+grundpriser!E31+diff.!$E31</f>
        <v>22.9</v>
      </c>
      <c r="G29" s="141">
        <f>+grundpriser!F31+diff.!$F31</f>
        <v>22.7</v>
      </c>
      <c r="H29" s="142">
        <f>+grundpriser!G31+diff.!$G31</f>
        <v>22.5</v>
      </c>
      <c r="I29" s="141">
        <f>+grundpriser!H31+diff.!$H31</f>
        <v>22.4</v>
      </c>
      <c r="J29" s="142">
        <f>+grundpriser!I31+diff.!$I31</f>
        <v>22.2</v>
      </c>
      <c r="K29" s="141">
        <f>+grundpriser!J31+diff.!$J31</f>
        <v>22.150000000000002</v>
      </c>
      <c r="L29" s="142">
        <f>+grundpriser!K31+diff.!$K31</f>
        <v>22.1</v>
      </c>
      <c r="M29" s="141">
        <f>+grundpriser!L31+diff.!$L31</f>
        <v>21.95</v>
      </c>
      <c r="N29" s="142">
        <f>+grundpriser!M31+diff.!$M31</f>
        <v>21.25</v>
      </c>
      <c r="O29" s="141">
        <f>+grundpriser!N31+diff.!$N31</f>
        <v>20.25</v>
      </c>
      <c r="P29" s="142">
        <f>+grundpriser!O31+diff.!$O31</f>
        <v>18.799999999999997</v>
      </c>
      <c r="Q29" s="141">
        <f>+grundpriser!P31+diff.!$P31</f>
        <v>17.799999999999997</v>
      </c>
      <c r="R29" s="201"/>
      <c r="S29" s="138"/>
      <c r="T29" s="65">
        <f t="shared" si="5"/>
        <v>326.60000000000002</v>
      </c>
      <c r="U29" s="139" t="s">
        <v>60</v>
      </c>
      <c r="V29" s="65">
        <f t="shared" si="3"/>
        <v>323.60000000000002</v>
      </c>
      <c r="W29" s="138"/>
      <c r="X29" s="140" t="s">
        <v>126</v>
      </c>
      <c r="Y29" s="288">
        <f t="shared" si="2"/>
        <v>3</v>
      </c>
      <c r="Z29" s="15">
        <v>329.59999999999997</v>
      </c>
      <c r="AA29" s="15">
        <f t="shared" ref="AA29:AA38" si="6">Z29-15*0.2</f>
        <v>326.59999999999997</v>
      </c>
      <c r="AB29" s="15">
        <f t="shared" si="1"/>
        <v>0</v>
      </c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</row>
    <row r="30" spans="2:42" s="61" customFormat="1" ht="12.6" customHeight="1">
      <c r="B30" s="143" t="s">
        <v>36</v>
      </c>
      <c r="C30" s="206">
        <f>+grundpriser!B32+diff.!$B32</f>
        <v>23.849999999999998</v>
      </c>
      <c r="D30" s="142">
        <f>+grundpriser!C32+diff.!$C32</f>
        <v>23.65</v>
      </c>
      <c r="E30" s="141">
        <f>+grundpriser!D32+diff.!$D32</f>
        <v>23.45</v>
      </c>
      <c r="F30" s="142">
        <f>+grundpriser!E32+diff.!$E32</f>
        <v>23.349999999999998</v>
      </c>
      <c r="G30" s="141">
        <f>+grundpriser!F32+diff.!$F32</f>
        <v>23.15</v>
      </c>
      <c r="H30" s="142">
        <f>+grundpriser!G32+diff.!$G32</f>
        <v>22.95</v>
      </c>
      <c r="I30" s="141">
        <f>+grundpriser!H32+diff.!$H32</f>
        <v>22.849999999999998</v>
      </c>
      <c r="J30" s="142">
        <f>+grundpriser!I32+diff.!$I32</f>
        <v>22.65</v>
      </c>
      <c r="K30" s="141">
        <f>+grundpriser!J32+diff.!$J32</f>
        <v>22.55</v>
      </c>
      <c r="L30" s="142">
        <f>+grundpriser!K32+diff.!$K32</f>
        <v>22.5</v>
      </c>
      <c r="M30" s="141">
        <f>+grundpriser!L32+diff.!$L32</f>
        <v>22.400000000000002</v>
      </c>
      <c r="N30" s="142">
        <f>+grundpriser!M32+diff.!$M32</f>
        <v>21.7</v>
      </c>
      <c r="O30" s="141">
        <f>+grundpriser!N32+diff.!$N32</f>
        <v>20.7</v>
      </c>
      <c r="P30" s="142">
        <f>+grundpriser!O32+diff.!$O32</f>
        <v>19.349999999999998</v>
      </c>
      <c r="Q30" s="141">
        <f>+grundpriser!P32+diff.!$P32</f>
        <v>18.349999999999998</v>
      </c>
      <c r="R30" s="201"/>
      <c r="S30" s="50"/>
      <c r="T30" s="65">
        <f t="shared" si="5"/>
        <v>333.45000000000005</v>
      </c>
      <c r="U30" s="139" t="s">
        <v>60</v>
      </c>
      <c r="V30" s="65">
        <f t="shared" si="3"/>
        <v>330.45000000000005</v>
      </c>
      <c r="W30" s="138"/>
      <c r="X30" s="140" t="s">
        <v>126</v>
      </c>
      <c r="Y30" s="288">
        <f t="shared" si="2"/>
        <v>3</v>
      </c>
      <c r="Z30" s="15">
        <v>336.44999999999993</v>
      </c>
      <c r="AA30" s="15">
        <f t="shared" si="6"/>
        <v>333.44999999999993</v>
      </c>
      <c r="AB30" s="15">
        <f t="shared" si="1"/>
        <v>0</v>
      </c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</row>
    <row r="31" spans="2:42" s="62" customFormat="1" ht="12.6" customHeight="1">
      <c r="B31" s="143" t="s">
        <v>37</v>
      </c>
      <c r="C31" s="206">
        <f>+grundpriser!B33+diff.!$B33</f>
        <v>24.65</v>
      </c>
      <c r="D31" s="142">
        <f>+grundpriser!C33+diff.!$C33</f>
        <v>24.45</v>
      </c>
      <c r="E31" s="141">
        <f>+grundpriser!D33+diff.!$D33</f>
        <v>24.25</v>
      </c>
      <c r="F31" s="142">
        <f>+grundpriser!E33+diff.!$E33</f>
        <v>24.05</v>
      </c>
      <c r="G31" s="141">
        <f>+grundpriser!F33+diff.!$F33</f>
        <v>23.849999999999998</v>
      </c>
      <c r="H31" s="142">
        <f>+grundpriser!G33+diff.!$G33</f>
        <v>23.65</v>
      </c>
      <c r="I31" s="141">
        <f>+grundpriser!H33+diff.!$H33</f>
        <v>23.6</v>
      </c>
      <c r="J31" s="142">
        <f>+grundpriser!I33+diff.!$I33</f>
        <v>23.55</v>
      </c>
      <c r="K31" s="141">
        <f>+grundpriser!J33+diff.!$J33</f>
        <v>23.5</v>
      </c>
      <c r="L31" s="142">
        <f>+grundpriser!K33+diff.!$K33</f>
        <v>23.400000000000002</v>
      </c>
      <c r="M31" s="141">
        <f>+grundpriser!L33+diff.!$L33</f>
        <v>23.3</v>
      </c>
      <c r="N31" s="142">
        <f>+grundpriser!M33+diff.!$M33</f>
        <v>22.6</v>
      </c>
      <c r="O31" s="141">
        <f>+grundpriser!N33+diff.!$N33</f>
        <v>21.6</v>
      </c>
      <c r="P31" s="142">
        <f>+grundpriser!O33+diff.!$O33</f>
        <v>20.350000000000001</v>
      </c>
      <c r="Q31" s="141">
        <f>+grundpriser!P33+diff.!$P33</f>
        <v>19.349999999999998</v>
      </c>
      <c r="R31" s="317"/>
      <c r="S31" s="138"/>
      <c r="T31" s="65">
        <f t="shared" si="5"/>
        <v>346.15000000000009</v>
      </c>
      <c r="U31" s="139" t="s">
        <v>60</v>
      </c>
      <c r="V31" s="65">
        <f t="shared" si="3"/>
        <v>343.15000000000009</v>
      </c>
      <c r="W31" s="138"/>
      <c r="X31" s="140" t="s">
        <v>126</v>
      </c>
      <c r="Y31" s="288">
        <f t="shared" si="2"/>
        <v>3</v>
      </c>
      <c r="Z31" s="15">
        <v>349.15000000000003</v>
      </c>
      <c r="AA31" s="15">
        <f t="shared" si="6"/>
        <v>346.15000000000003</v>
      </c>
      <c r="AB31" s="15">
        <f t="shared" si="1"/>
        <v>0</v>
      </c>
      <c r="AC31" s="28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</row>
    <row r="32" spans="2:42" s="61" customFormat="1" ht="12.6" customHeight="1">
      <c r="B32" s="143" t="s">
        <v>38</v>
      </c>
      <c r="C32" s="206">
        <f>+grundpriser!B34+diff.!$B34</f>
        <v>26.349999999999998</v>
      </c>
      <c r="D32" s="142">
        <f>+grundpriser!C34+diff.!$C34</f>
        <v>26.15</v>
      </c>
      <c r="E32" s="141">
        <f>+grundpriser!D34+diff.!$D34</f>
        <v>25.95</v>
      </c>
      <c r="F32" s="142">
        <f>+grundpriser!E34+diff.!$E34</f>
        <v>25.75</v>
      </c>
      <c r="G32" s="141">
        <f>+grundpriser!F34+diff.!$F34</f>
        <v>25.55</v>
      </c>
      <c r="H32" s="142">
        <f>+grundpriser!G34+diff.!$G34</f>
        <v>25.349999999999998</v>
      </c>
      <c r="I32" s="141">
        <f>+grundpriser!H34+diff.!$H34</f>
        <v>25.15</v>
      </c>
      <c r="J32" s="142">
        <f>+grundpriser!I34+diff.!$I34</f>
        <v>25.05</v>
      </c>
      <c r="K32" s="141">
        <f>+grundpriser!J34+diff.!$J34</f>
        <v>23.5</v>
      </c>
      <c r="L32" s="142">
        <f>+grundpriser!K34+diff.!$K34</f>
        <v>23.1</v>
      </c>
      <c r="M32" s="141">
        <f>+grundpriser!L34+diff.!$L34</f>
        <v>22.900000000000002</v>
      </c>
      <c r="N32" s="142">
        <f>+grundpriser!M34+diff.!$M34</f>
        <v>22.2</v>
      </c>
      <c r="O32" s="141">
        <f>+grundpriser!N34+diff.!$N34</f>
        <v>21.150000000000002</v>
      </c>
      <c r="P32" s="142">
        <f>+grundpriser!O34+diff.!$O34</f>
        <v>19.95</v>
      </c>
      <c r="Q32" s="141">
        <f>+grundpriser!P34+diff.!$P34</f>
        <v>19.149999999999999</v>
      </c>
      <c r="R32" s="317"/>
      <c r="S32" s="50"/>
      <c r="T32" s="65">
        <f t="shared" si="5"/>
        <v>357.24999999999994</v>
      </c>
      <c r="U32" s="139" t="s">
        <v>60</v>
      </c>
      <c r="V32" s="65">
        <f t="shared" si="3"/>
        <v>354.24999999999994</v>
      </c>
      <c r="W32" s="138"/>
      <c r="X32" s="140" t="s">
        <v>126</v>
      </c>
      <c r="Y32" s="288">
        <f t="shared" si="2"/>
        <v>3</v>
      </c>
      <c r="Z32" s="15">
        <v>362.65000000000003</v>
      </c>
      <c r="AA32" s="15">
        <f t="shared" si="6"/>
        <v>359.65000000000003</v>
      </c>
      <c r="AB32" s="15">
        <f t="shared" si="1"/>
        <v>-2.4000000000000909</v>
      </c>
      <c r="AC32" s="28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</row>
    <row r="33" spans="2:42" s="62" customFormat="1" ht="12.6" customHeight="1">
      <c r="B33" s="143" t="s">
        <v>39</v>
      </c>
      <c r="C33" s="206">
        <f>+grundpriser!B35+diff.!$B35</f>
        <v>26.349999999999998</v>
      </c>
      <c r="D33" s="142">
        <f>+grundpriser!C35+diff.!$C35</f>
        <v>26.15</v>
      </c>
      <c r="E33" s="141">
        <f>+grundpriser!D35+diff.!$D35</f>
        <v>25.95</v>
      </c>
      <c r="F33" s="142">
        <f>+grundpriser!E35+diff.!$E35</f>
        <v>25.75</v>
      </c>
      <c r="G33" s="141">
        <f>+grundpriser!F35+diff.!$F35</f>
        <v>25.55</v>
      </c>
      <c r="H33" s="142">
        <f>+grundpriser!G35+diff.!$G35</f>
        <v>25.349999999999998</v>
      </c>
      <c r="I33" s="141">
        <f>+grundpriser!H35+diff.!$H35</f>
        <v>25.15</v>
      </c>
      <c r="J33" s="142">
        <f>+grundpriser!I35+diff.!$I35</f>
        <v>25.05</v>
      </c>
      <c r="K33" s="141">
        <f>+grundpriser!J35+diff.!$J35</f>
        <v>23.5</v>
      </c>
      <c r="L33" s="142">
        <f>+grundpriser!K35+diff.!$K35</f>
        <v>22.85</v>
      </c>
      <c r="M33" s="141">
        <f>+grundpriser!L35+diff.!$L35</f>
        <v>22.55</v>
      </c>
      <c r="N33" s="142">
        <f>+grundpriser!M35+diff.!$M35</f>
        <v>21.85</v>
      </c>
      <c r="O33" s="141">
        <f>+grundpriser!N35+diff.!$N35</f>
        <v>20.75</v>
      </c>
      <c r="P33" s="142">
        <f>+grundpriser!O35+diff.!$O35</f>
        <v>19.55</v>
      </c>
      <c r="Q33" s="141">
        <f>+grundpriser!P35+diff.!$P35</f>
        <v>18.7</v>
      </c>
      <c r="R33" s="317"/>
      <c r="S33" s="138"/>
      <c r="T33" s="65">
        <f t="shared" si="5"/>
        <v>355.05</v>
      </c>
      <c r="U33" s="139" t="s">
        <v>60</v>
      </c>
      <c r="V33" s="65">
        <f t="shared" si="3"/>
        <v>352.05</v>
      </c>
      <c r="W33" s="138"/>
      <c r="X33" s="140" t="s">
        <v>126</v>
      </c>
      <c r="Y33" s="288">
        <f t="shared" si="2"/>
        <v>3</v>
      </c>
      <c r="Z33" s="15">
        <v>360.45</v>
      </c>
      <c r="AA33" s="15">
        <f t="shared" si="6"/>
        <v>357.45</v>
      </c>
      <c r="AB33" s="15">
        <f t="shared" si="1"/>
        <v>-2.3999999999999773</v>
      </c>
      <c r="AC33" s="28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</row>
    <row r="34" spans="2:42" s="61" customFormat="1" ht="12.6" customHeight="1">
      <c r="B34" s="143" t="s">
        <v>40</v>
      </c>
      <c r="C34" s="206">
        <f>+grundpriser!B36+diff.!$B36</f>
        <v>26.349999999999998</v>
      </c>
      <c r="D34" s="142">
        <f>+grundpriser!C36+diff.!$C36</f>
        <v>26.15</v>
      </c>
      <c r="E34" s="141">
        <f>+grundpriser!D36+diff.!$D36</f>
        <v>25.95</v>
      </c>
      <c r="F34" s="142">
        <f>+grundpriser!E36+diff.!$E36</f>
        <v>25.75</v>
      </c>
      <c r="G34" s="141">
        <f>+grundpriser!F36+diff.!$F36</f>
        <v>25.55</v>
      </c>
      <c r="H34" s="142">
        <f>+grundpriser!G36+diff.!$G36</f>
        <v>25.349999999999998</v>
      </c>
      <c r="I34" s="141">
        <f>+grundpriser!H36+diff.!$H36</f>
        <v>25.15</v>
      </c>
      <c r="J34" s="142">
        <f>+grundpriser!I36+diff.!$I36</f>
        <v>25.05</v>
      </c>
      <c r="K34" s="141">
        <f>+grundpriser!J36+diff.!$J36</f>
        <v>23.5</v>
      </c>
      <c r="L34" s="142">
        <f>+grundpriser!K36+diff.!$K36</f>
        <v>22.55</v>
      </c>
      <c r="M34" s="141">
        <f>+grundpriser!L36+diff.!$L36</f>
        <v>22.150000000000002</v>
      </c>
      <c r="N34" s="142">
        <f>+grundpriser!M36+diff.!$M36</f>
        <v>21.45</v>
      </c>
      <c r="O34" s="141">
        <f>+grundpriser!N36+diff.!$N36</f>
        <v>20.3</v>
      </c>
      <c r="P34" s="142">
        <f>+grundpriser!O36+diff.!$O36</f>
        <v>19.150000000000002</v>
      </c>
      <c r="Q34" s="141">
        <f>+grundpriser!P36+diff.!$P36</f>
        <v>18.25</v>
      </c>
      <c r="R34" s="317"/>
      <c r="S34" s="50"/>
      <c r="T34" s="65">
        <f t="shared" si="5"/>
        <v>352.65</v>
      </c>
      <c r="U34" s="139" t="s">
        <v>60</v>
      </c>
      <c r="V34" s="65">
        <f t="shared" si="3"/>
        <v>349.65</v>
      </c>
      <c r="W34" s="138"/>
      <c r="X34" s="140" t="s">
        <v>126</v>
      </c>
      <c r="Y34" s="288">
        <f t="shared" si="2"/>
        <v>3</v>
      </c>
      <c r="Z34" s="15">
        <v>358.05</v>
      </c>
      <c r="AA34" s="15">
        <f t="shared" si="6"/>
        <v>355.05</v>
      </c>
      <c r="AB34" s="15">
        <f t="shared" si="1"/>
        <v>-2.4000000000000341</v>
      </c>
      <c r="AC34" s="28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</row>
    <row r="35" spans="2:42" s="62" customFormat="1" ht="12.6" customHeight="1">
      <c r="B35" s="143" t="s">
        <v>42</v>
      </c>
      <c r="C35" s="206">
        <f>+grundpriser!B37+diff.!$B37</f>
        <v>26.349999999999998</v>
      </c>
      <c r="D35" s="142">
        <f>+grundpriser!C37+diff.!$C37</f>
        <v>26.15</v>
      </c>
      <c r="E35" s="141">
        <f>+grundpriser!D37+diff.!$D37</f>
        <v>25.95</v>
      </c>
      <c r="F35" s="142">
        <f>+grundpriser!E37+diff.!$E37</f>
        <v>25.75</v>
      </c>
      <c r="G35" s="141">
        <f>+grundpriser!F37+diff.!$F37</f>
        <v>25.55</v>
      </c>
      <c r="H35" s="142">
        <f>+grundpriser!G37+diff.!$G37</f>
        <v>25.349999999999998</v>
      </c>
      <c r="I35" s="141">
        <f>+grundpriser!H37+diff.!$H37</f>
        <v>25.15</v>
      </c>
      <c r="J35" s="142">
        <f>+grundpriser!I37+diff.!$I37</f>
        <v>25.05</v>
      </c>
      <c r="K35" s="141">
        <f>+grundpriser!J37+diff.!$J37</f>
        <v>23.5</v>
      </c>
      <c r="L35" s="142">
        <f>+grundpriser!K37+diff.!$K37</f>
        <v>22.25</v>
      </c>
      <c r="M35" s="141">
        <f>+grundpriser!L37+diff.!$L37</f>
        <v>21.8</v>
      </c>
      <c r="N35" s="142">
        <f>+grundpriser!M37+diff.!$M37</f>
        <v>21.1</v>
      </c>
      <c r="O35" s="141">
        <f>+grundpriser!N37+diff.!$N37</f>
        <v>19.900000000000002</v>
      </c>
      <c r="P35" s="142">
        <f>+grundpriser!O37+diff.!$O37</f>
        <v>18.75</v>
      </c>
      <c r="Q35" s="141">
        <f>+grundpriser!P37+diff.!$P37</f>
        <v>17.8</v>
      </c>
      <c r="R35" s="201"/>
      <c r="S35" s="138"/>
      <c r="T35" s="65">
        <f t="shared" si="5"/>
        <v>350.40000000000003</v>
      </c>
      <c r="U35" s="139" t="s">
        <v>60</v>
      </c>
      <c r="V35" s="65">
        <f t="shared" si="3"/>
        <v>347.40000000000003</v>
      </c>
      <c r="W35" s="138"/>
      <c r="X35" s="140" t="s">
        <v>126</v>
      </c>
      <c r="Y35" s="288">
        <f t="shared" si="2"/>
        <v>3</v>
      </c>
      <c r="Z35" s="15">
        <v>355.8</v>
      </c>
      <c r="AA35" s="15">
        <f t="shared" si="6"/>
        <v>352.8</v>
      </c>
      <c r="AB35" s="15">
        <f t="shared" si="1"/>
        <v>-2.3999999999999773</v>
      </c>
      <c r="AC35" s="28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</row>
    <row r="36" spans="2:42" s="61" customFormat="1" ht="12.6" customHeight="1">
      <c r="B36" s="143" t="s">
        <v>41</v>
      </c>
      <c r="C36" s="206">
        <f>+grundpriser!B38+diff.!$B38</f>
        <v>26.349999999999998</v>
      </c>
      <c r="D36" s="142">
        <f>+grundpriser!C38+diff.!$C38</f>
        <v>26.15</v>
      </c>
      <c r="E36" s="141">
        <f>+grundpriser!D38+diff.!$D38</f>
        <v>25.95</v>
      </c>
      <c r="F36" s="142">
        <f>+grundpriser!E38+diff.!$E38</f>
        <v>25.75</v>
      </c>
      <c r="G36" s="141">
        <f>+grundpriser!F38+diff.!$F38</f>
        <v>25.55</v>
      </c>
      <c r="H36" s="142">
        <f>+grundpriser!G38+diff.!$G38</f>
        <v>25.349999999999998</v>
      </c>
      <c r="I36" s="141">
        <f>+grundpriser!H38+diff.!$H38</f>
        <v>25.15</v>
      </c>
      <c r="J36" s="142">
        <f>+grundpriser!I38+diff.!$I38</f>
        <v>25.05</v>
      </c>
      <c r="K36" s="141">
        <f>+grundpriser!J38+diff.!$J38</f>
        <v>23.5</v>
      </c>
      <c r="L36" s="142">
        <f>+grundpriser!K38+diff.!$K38</f>
        <v>22</v>
      </c>
      <c r="M36" s="141">
        <f>+grundpriser!L38+diff.!$L38</f>
        <v>21.400000000000002</v>
      </c>
      <c r="N36" s="142">
        <f>+grundpriser!M38+diff.!$M38</f>
        <v>20.7</v>
      </c>
      <c r="O36" s="141">
        <f>+grundpriser!N38+diff.!$N38</f>
        <v>19.45</v>
      </c>
      <c r="P36" s="142">
        <f>+grundpriser!O38+diff.!$O38</f>
        <v>18.350000000000001</v>
      </c>
      <c r="Q36" s="141">
        <f>+grundpriser!P38+diff.!$P38</f>
        <v>17.149999999999999</v>
      </c>
      <c r="R36" s="201"/>
      <c r="S36" s="50"/>
      <c r="T36" s="65">
        <f t="shared" si="5"/>
        <v>347.84999999999997</v>
      </c>
      <c r="U36" s="139" t="s">
        <v>60</v>
      </c>
      <c r="V36" s="65">
        <f t="shared" si="3"/>
        <v>344.84999999999997</v>
      </c>
      <c r="W36" s="138"/>
      <c r="X36" s="140" t="s">
        <v>126</v>
      </c>
      <c r="Y36" s="288">
        <f t="shared" si="2"/>
        <v>3</v>
      </c>
      <c r="Z36" s="15">
        <v>353.25</v>
      </c>
      <c r="AA36" s="15">
        <f t="shared" si="6"/>
        <v>350.25</v>
      </c>
      <c r="AB36" s="15">
        <f t="shared" si="1"/>
        <v>-2.4000000000000341</v>
      </c>
      <c r="AC36" s="28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</row>
    <row r="37" spans="2:42" s="62" customFormat="1" ht="12.6" customHeight="1">
      <c r="B37" s="143" t="s">
        <v>65</v>
      </c>
      <c r="C37" s="206">
        <f>+grundpriser!B39+diff.!$B39</f>
        <v>26.099999999999998</v>
      </c>
      <c r="D37" s="142">
        <f>+grundpriser!C39+diff.!$C39</f>
        <v>25.9</v>
      </c>
      <c r="E37" s="141">
        <f>+grundpriser!D39+diff.!$D39</f>
        <v>25.7</v>
      </c>
      <c r="F37" s="142">
        <f>+grundpriser!E39+diff.!$E39</f>
        <v>25.5</v>
      </c>
      <c r="G37" s="141">
        <f>+grundpriser!F39+diff.!$F39</f>
        <v>25.3</v>
      </c>
      <c r="H37" s="142">
        <f>+grundpriser!G39+diff.!$G39</f>
        <v>25.099999999999998</v>
      </c>
      <c r="I37" s="141">
        <f>+grundpriser!H39+diff.!$H39</f>
        <v>24.9</v>
      </c>
      <c r="J37" s="142">
        <f>+grundpriser!I39+diff.!$I39</f>
        <v>24.8</v>
      </c>
      <c r="K37" s="141">
        <f>+grundpriser!J39+diff.!$J39</f>
        <v>23.5</v>
      </c>
      <c r="L37" s="142">
        <f>+grundpriser!K39+diff.!$K39</f>
        <v>21.7</v>
      </c>
      <c r="M37" s="141">
        <f>+grundpriser!L39+diff.!$L39</f>
        <v>21</v>
      </c>
      <c r="N37" s="142">
        <f>+grundpriser!M39+diff.!$M39</f>
        <v>20.3</v>
      </c>
      <c r="O37" s="141">
        <f>+grundpriser!N39+diff.!$N39</f>
        <v>19</v>
      </c>
      <c r="P37" s="142">
        <f>+grundpriser!O39+diff.!$O39</f>
        <v>18</v>
      </c>
      <c r="Q37" s="141">
        <f>+grundpriser!P39+diff.!$P39</f>
        <v>16.25</v>
      </c>
      <c r="R37" s="201"/>
      <c r="S37" s="138"/>
      <c r="T37" s="65">
        <f t="shared" si="5"/>
        <v>343.05</v>
      </c>
      <c r="U37" s="139" t="s">
        <v>60</v>
      </c>
      <c r="V37" s="65">
        <f t="shared" si="3"/>
        <v>340.05</v>
      </c>
      <c r="W37" s="138"/>
      <c r="X37" s="140" t="s">
        <v>126</v>
      </c>
      <c r="Y37" s="288">
        <f t="shared" si="2"/>
        <v>3</v>
      </c>
      <c r="Z37" s="15">
        <v>348.45</v>
      </c>
      <c r="AA37" s="15">
        <f t="shared" si="6"/>
        <v>345.45</v>
      </c>
      <c r="AB37" s="15">
        <f t="shared" si="1"/>
        <v>-2.3999999999999773</v>
      </c>
      <c r="AC37" s="28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</row>
    <row r="38" spans="2:42" s="61" customFormat="1" ht="12.6" customHeight="1">
      <c r="B38" s="143" t="s">
        <v>66</v>
      </c>
      <c r="C38" s="206">
        <f>+grundpriser!B40+diff.!$B40</f>
        <v>23.95</v>
      </c>
      <c r="D38" s="142">
        <f>+grundpriser!C40+diff.!$C40</f>
        <v>23.75</v>
      </c>
      <c r="E38" s="141">
        <f>+grundpriser!D40+diff.!$D40</f>
        <v>23.55</v>
      </c>
      <c r="F38" s="142">
        <f>+grundpriser!E40+diff.!$E40</f>
        <v>22.85</v>
      </c>
      <c r="G38" s="141">
        <f>+grundpriser!F40+diff.!$F40</f>
        <v>22.65</v>
      </c>
      <c r="H38" s="142">
        <f>+grundpriser!G40+diff.!$G40</f>
        <v>22.45</v>
      </c>
      <c r="I38" s="141">
        <f>+grundpriser!H40+diff.!$H40</f>
        <v>22.3</v>
      </c>
      <c r="J38" s="142">
        <f>+grundpriser!I40+diff.!$I40</f>
        <v>21.9</v>
      </c>
      <c r="K38" s="141">
        <f>+grundpriser!J40+diff.!$J40</f>
        <v>21.55</v>
      </c>
      <c r="L38" s="142">
        <f>+grundpriser!K40+diff.!$K40</f>
        <v>21.3</v>
      </c>
      <c r="M38" s="141">
        <f>+grundpriser!L40+diff.!$L40</f>
        <v>20.6</v>
      </c>
      <c r="N38" s="142">
        <f>+grundpriser!M40+diff.!$M40</f>
        <v>19.900000000000002</v>
      </c>
      <c r="O38" s="141">
        <f>+grundpriser!N40+diff.!$N40</f>
        <v>18.400000000000002</v>
      </c>
      <c r="P38" s="142">
        <f>+grundpriser!O40+diff.!$O40</f>
        <v>17.400000000000002</v>
      </c>
      <c r="Q38" s="141">
        <f>+grundpriser!P40+diff.!$P40</f>
        <v>15.649999999999999</v>
      </c>
      <c r="R38" s="201"/>
      <c r="S38" s="50"/>
      <c r="T38" s="65">
        <f t="shared" si="5"/>
        <v>318.19999999999993</v>
      </c>
      <c r="U38" s="139" t="s">
        <v>60</v>
      </c>
      <c r="V38" s="65">
        <f t="shared" si="3"/>
        <v>315.19999999999993</v>
      </c>
      <c r="W38" s="138"/>
      <c r="X38" s="140" t="s">
        <v>126</v>
      </c>
      <c r="Y38" s="288">
        <f t="shared" si="2"/>
        <v>3</v>
      </c>
      <c r="Z38" s="15">
        <v>323.60000000000008</v>
      </c>
      <c r="AA38" s="15">
        <f t="shared" si="6"/>
        <v>320.60000000000008</v>
      </c>
      <c r="AB38" s="15">
        <f t="shared" si="1"/>
        <v>-2.4000000000001478</v>
      </c>
      <c r="AC38" s="28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</row>
    <row r="39" spans="2:42" s="192" customFormat="1" ht="12.6" customHeight="1">
      <c r="B39" s="211"/>
      <c r="C39" s="45"/>
      <c r="D39" s="45"/>
      <c r="E39" s="45"/>
      <c r="F39" s="45"/>
      <c r="G39" s="45"/>
      <c r="H39" s="133"/>
      <c r="I39" s="45"/>
      <c r="J39" s="45"/>
      <c r="K39" s="45"/>
      <c r="L39" s="45"/>
      <c r="M39" s="45"/>
      <c r="N39" s="45"/>
      <c r="O39" s="45"/>
      <c r="P39" s="133"/>
      <c r="Q39" s="45"/>
      <c r="R39" s="200"/>
      <c r="T39" s="273"/>
      <c r="U39" s="274"/>
      <c r="V39" s="65"/>
      <c r="W39" s="275"/>
      <c r="X39" s="276"/>
      <c r="Y39" s="288"/>
      <c r="Z39" s="15"/>
      <c r="AA39" s="266"/>
      <c r="AB39" s="15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</row>
    <row r="40" spans="2:42" s="192" customFormat="1" ht="12.6" customHeight="1">
      <c r="B40" s="211" t="s">
        <v>161</v>
      </c>
      <c r="C40" s="137"/>
      <c r="D40" s="137"/>
      <c r="E40" s="13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99"/>
      <c r="T40" s="273"/>
      <c r="U40" s="274"/>
      <c r="V40" s="65"/>
      <c r="W40" s="275"/>
      <c r="X40" s="276"/>
      <c r="Y40" s="288"/>
      <c r="Z40" s="15"/>
      <c r="AA40" s="45"/>
      <c r="AB40" s="1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</row>
    <row r="41" spans="2:42" s="61" customFormat="1" ht="12.6" customHeight="1">
      <c r="B41" s="143" t="s">
        <v>58</v>
      </c>
      <c r="C41" s="206">
        <f>+grundpriser!B44+diff.!$B44</f>
        <v>23.45</v>
      </c>
      <c r="D41" s="142">
        <f>+grundpriser!C44+diff.!$C44</f>
        <v>22.75</v>
      </c>
      <c r="E41" s="141">
        <f>+grundpriser!D44+diff.!$D44</f>
        <v>22.049999999999997</v>
      </c>
      <c r="F41" s="142">
        <f>+grundpriser!E44+diff.!$E44</f>
        <v>21.349999999999998</v>
      </c>
      <c r="G41" s="141">
        <f>+grundpriser!F44+diff.!$F44</f>
        <v>20.65</v>
      </c>
      <c r="H41" s="142">
        <f>+grundpriser!G44+diff.!$G44</f>
        <v>19.95</v>
      </c>
      <c r="I41" s="141">
        <f>+grundpriser!H44+diff.!$H44</f>
        <v>19.25</v>
      </c>
      <c r="J41" s="142">
        <f>+grundpriser!I44+diff.!$I44</f>
        <v>18.349999999999998</v>
      </c>
      <c r="K41" s="141">
        <f>+grundpriser!J44+diff.!$J44</f>
        <v>17.549999999999997</v>
      </c>
      <c r="L41" s="142">
        <f>+grundpriser!K44+diff.!$K44</f>
        <v>16.649999999999999</v>
      </c>
      <c r="M41" s="141">
        <f>+grundpriser!L44+diff.!$L44</f>
        <v>15.85</v>
      </c>
      <c r="N41" s="142">
        <f>+grundpriser!M44+diff.!$M44</f>
        <v>15.450000000000001</v>
      </c>
      <c r="O41" s="141">
        <f>+grundpriser!N44+diff.!$N44</f>
        <v>14.85</v>
      </c>
      <c r="P41" s="142">
        <f>+grundpriser!O44+diff.!$N44</f>
        <v>14.250000000000002</v>
      </c>
      <c r="Q41" s="141">
        <f>+grundpriser!P44+diff.!$N44</f>
        <v>13.65</v>
      </c>
      <c r="R41" s="201"/>
      <c r="S41" s="49"/>
      <c r="T41" s="65">
        <f t="shared" si="5"/>
        <v>276.04999999999995</v>
      </c>
      <c r="U41" s="139" t="s">
        <v>60</v>
      </c>
      <c r="V41" s="65">
        <f t="shared" si="3"/>
        <v>273.04999999999995</v>
      </c>
      <c r="W41" s="138"/>
      <c r="X41" s="140" t="s">
        <v>126</v>
      </c>
      <c r="Y41" s="288">
        <f t="shared" si="2"/>
        <v>3</v>
      </c>
      <c r="Z41" s="15">
        <v>276.04999999999995</v>
      </c>
      <c r="AA41" s="15">
        <f t="shared" ref="AA41:AA64" si="7">Z41</f>
        <v>276.04999999999995</v>
      </c>
      <c r="AB41" s="15">
        <f t="shared" si="1"/>
        <v>0</v>
      </c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2:42" s="61" customFormat="1" ht="12.6" customHeight="1">
      <c r="B42" s="143" t="s">
        <v>67</v>
      </c>
      <c r="C42" s="206">
        <f>+grundpriser!B45+diff.!$B45</f>
        <v>24.299999999999997</v>
      </c>
      <c r="D42" s="142">
        <f>+grundpriser!C45+diff.!$C45</f>
        <v>23.65</v>
      </c>
      <c r="E42" s="141">
        <f>+grundpriser!D45+diff.!$D45</f>
        <v>23</v>
      </c>
      <c r="F42" s="142">
        <f>+grundpriser!E45+diff.!$E45</f>
        <v>22.299999999999997</v>
      </c>
      <c r="G42" s="141">
        <f>+grundpriser!F45+diff.!$F45</f>
        <v>21.65</v>
      </c>
      <c r="H42" s="142">
        <f>+grundpriser!G45+diff.!$G45</f>
        <v>21</v>
      </c>
      <c r="I42" s="141">
        <f>+grundpriser!H45+diff.!$H45</f>
        <v>20.349999999999998</v>
      </c>
      <c r="J42" s="142">
        <f>+grundpriser!I45+diff.!$I45</f>
        <v>19.549999999999997</v>
      </c>
      <c r="K42" s="141">
        <f>+grundpriser!J45+diff.!$J45</f>
        <v>18.799999999999997</v>
      </c>
      <c r="L42" s="142">
        <f>+grundpriser!K45+diff.!$K45</f>
        <v>17.95</v>
      </c>
      <c r="M42" s="141">
        <f>+grundpriser!L45+diff.!$L45</f>
        <v>17.25</v>
      </c>
      <c r="N42" s="142">
        <f>+grundpriser!M45+diff.!$M45</f>
        <v>16.7</v>
      </c>
      <c r="O42" s="141">
        <f>+grundpriser!N45+diff.!$N45</f>
        <v>15.65</v>
      </c>
      <c r="P42" s="142">
        <f>+grundpriser!O45+diff.!$N45</f>
        <v>14.4</v>
      </c>
      <c r="Q42" s="141">
        <f>+grundpriser!P45+diff.!$P45</f>
        <v>13.85</v>
      </c>
      <c r="R42" s="201"/>
      <c r="S42" s="49"/>
      <c r="T42" s="65">
        <f t="shared" si="5"/>
        <v>290.39999999999992</v>
      </c>
      <c r="U42" s="139" t="s">
        <v>60</v>
      </c>
      <c r="V42" s="65">
        <f t="shared" si="3"/>
        <v>287.39999999999992</v>
      </c>
      <c r="W42" s="138"/>
      <c r="X42" s="140" t="s">
        <v>126</v>
      </c>
      <c r="Y42" s="288">
        <f t="shared" si="2"/>
        <v>3</v>
      </c>
      <c r="Z42" s="15">
        <v>290.39999999999992</v>
      </c>
      <c r="AA42" s="15">
        <f t="shared" si="7"/>
        <v>290.39999999999992</v>
      </c>
      <c r="AB42" s="15">
        <f t="shared" si="1"/>
        <v>0</v>
      </c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3" spans="2:42" s="61" customFormat="1" ht="12.6" customHeight="1">
      <c r="B43" s="143" t="s">
        <v>68</v>
      </c>
      <c r="C43" s="206">
        <f>+grundpriser!B46+diff.!$B46</f>
        <v>25.099999999999998</v>
      </c>
      <c r="D43" s="142">
        <f>+grundpriser!C46+diff.!$C46</f>
        <v>24.5</v>
      </c>
      <c r="E43" s="141">
        <f>+grundpriser!D46+diff.!$D46</f>
        <v>23.9</v>
      </c>
      <c r="F43" s="142">
        <f>+grundpriser!E46+diff.!$E46</f>
        <v>23.25</v>
      </c>
      <c r="G43" s="141">
        <f>+grundpriser!F46+diff.!$F46</f>
        <v>22.65</v>
      </c>
      <c r="H43" s="142">
        <f>+grundpriser!G46+diff.!$G46</f>
        <v>22.049999999999997</v>
      </c>
      <c r="I43" s="141">
        <f>+grundpriser!H46+diff.!$H46</f>
        <v>21.45</v>
      </c>
      <c r="J43" s="142">
        <f>+grundpriser!I46+diff.!$I46</f>
        <v>20.7</v>
      </c>
      <c r="K43" s="141">
        <f>+grundpriser!J46+diff.!$J46</f>
        <v>20</v>
      </c>
      <c r="L43" s="142">
        <f>+grundpriser!K46+diff.!$K46</f>
        <v>19.25</v>
      </c>
      <c r="M43" s="141">
        <f>+grundpriser!L46+diff.!$L46</f>
        <v>18.599999999999998</v>
      </c>
      <c r="N43" s="142">
        <f>+grundpriser!M46+diff.!$M46</f>
        <v>17.95</v>
      </c>
      <c r="O43" s="141">
        <f>+grundpriser!N46+diff.!$N46</f>
        <v>16.399999999999999</v>
      </c>
      <c r="P43" s="142">
        <f>+grundpriser!O46+diff.!$N46</f>
        <v>14.549999999999999</v>
      </c>
      <c r="Q43" s="141">
        <f>+grundpriser!P46+diff.!$P46</f>
        <v>14.1</v>
      </c>
      <c r="R43" s="201"/>
      <c r="S43" s="49"/>
      <c r="T43" s="65">
        <f t="shared" si="5"/>
        <v>304.45</v>
      </c>
      <c r="U43" s="139" t="s">
        <v>60</v>
      </c>
      <c r="V43" s="65">
        <f t="shared" si="3"/>
        <v>301.45</v>
      </c>
      <c r="W43" s="138"/>
      <c r="X43" s="140" t="s">
        <v>126</v>
      </c>
      <c r="Y43" s="288">
        <f t="shared" si="2"/>
        <v>3</v>
      </c>
      <c r="Z43" s="15">
        <v>304.45</v>
      </c>
      <c r="AA43" s="15">
        <f t="shared" si="7"/>
        <v>304.45</v>
      </c>
      <c r="AB43" s="15">
        <f t="shared" si="1"/>
        <v>0</v>
      </c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</row>
    <row r="44" spans="2:42" s="61" customFormat="1" ht="12.6" customHeight="1">
      <c r="B44" s="143" t="s">
        <v>95</v>
      </c>
      <c r="C44" s="206">
        <f>+grundpriser!B47+diff.!$B47</f>
        <v>25.95</v>
      </c>
      <c r="D44" s="142">
        <f>+grundpriser!C47+diff.!$C47</f>
        <v>25.4</v>
      </c>
      <c r="E44" s="141">
        <f>+grundpriser!D47+diff.!$D47</f>
        <v>24.849999999999998</v>
      </c>
      <c r="F44" s="142">
        <f>+grundpriser!E47+diff.!$E47</f>
        <v>24.2</v>
      </c>
      <c r="G44" s="141">
        <f>+grundpriser!F47+diff.!$F47</f>
        <v>23.65</v>
      </c>
      <c r="H44" s="142">
        <f>+grundpriser!G47+diff.!$G47</f>
        <v>23.099999999999998</v>
      </c>
      <c r="I44" s="141">
        <f>+grundpriser!H47+diff.!$H47</f>
        <v>22.549999999999997</v>
      </c>
      <c r="J44" s="142">
        <f>+grundpriser!I47+diff.!$I47</f>
        <v>21.849999999999998</v>
      </c>
      <c r="K44" s="141">
        <f>+grundpriser!J47+diff.!$J47</f>
        <v>21.25</v>
      </c>
      <c r="L44" s="142">
        <f>+grundpriser!K47+diff.!$K47</f>
        <v>20.549999999999997</v>
      </c>
      <c r="M44" s="141">
        <f>+grundpriser!L47+diff.!$L47</f>
        <v>19.95</v>
      </c>
      <c r="N44" s="142">
        <f>+grundpriser!M47+diff.!$M47</f>
        <v>19.2</v>
      </c>
      <c r="O44" s="141">
        <f>+grundpriser!N47+diff.!$N47</f>
        <v>17.149999999999999</v>
      </c>
      <c r="P44" s="142">
        <f>+grundpriser!O47+diff.!$N47</f>
        <v>14.700000000000001</v>
      </c>
      <c r="Q44" s="141">
        <f>+grundpriser!P47+diff.!$P47</f>
        <v>14.299999999999999</v>
      </c>
      <c r="R44" s="201"/>
      <c r="S44" s="49"/>
      <c r="T44" s="65">
        <f t="shared" si="5"/>
        <v>318.64999999999992</v>
      </c>
      <c r="U44" s="139" t="s">
        <v>60</v>
      </c>
      <c r="V44" s="65">
        <f t="shared" si="3"/>
        <v>315.64999999999992</v>
      </c>
      <c r="W44" s="138"/>
      <c r="X44" s="140" t="s">
        <v>126</v>
      </c>
      <c r="Y44" s="288">
        <f t="shared" si="2"/>
        <v>3</v>
      </c>
      <c r="Z44" s="15">
        <v>318.64999999999992</v>
      </c>
      <c r="AA44" s="15">
        <f t="shared" si="7"/>
        <v>318.64999999999992</v>
      </c>
      <c r="AB44" s="15">
        <f t="shared" si="1"/>
        <v>0</v>
      </c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</row>
    <row r="45" spans="2:42" s="61" customFormat="1" ht="12.6" customHeight="1">
      <c r="B45" s="143" t="s">
        <v>70</v>
      </c>
      <c r="C45" s="206">
        <f>+grundpriser!B48+diff.!$B48</f>
        <v>26.799999999999997</v>
      </c>
      <c r="D45" s="142">
        <f>+grundpriser!C48+diff.!$C48</f>
        <v>26.25</v>
      </c>
      <c r="E45" s="141">
        <f>+grundpriser!D48+diff.!$D48</f>
        <v>25.75</v>
      </c>
      <c r="F45" s="142">
        <f>+grundpriser!E48+diff.!$E48</f>
        <v>25.15</v>
      </c>
      <c r="G45" s="141">
        <f>+grundpriser!F48+diff.!$F48</f>
        <v>24.65</v>
      </c>
      <c r="H45" s="142">
        <f>+grundpriser!G48+diff.!$G48</f>
        <v>24.15</v>
      </c>
      <c r="I45" s="141">
        <f>+grundpriser!H48+diff.!$H48</f>
        <v>23.599999999999998</v>
      </c>
      <c r="J45" s="142">
        <f>+grundpriser!I48+diff.!$I48</f>
        <v>23</v>
      </c>
      <c r="K45" s="141">
        <f>+grundpriser!J48+diff.!$J48</f>
        <v>22.45</v>
      </c>
      <c r="L45" s="142">
        <f>+grundpriser!K48+diff.!$K48</f>
        <v>21.849999999999998</v>
      </c>
      <c r="M45" s="141">
        <f>+grundpriser!L48+diff.!$L48</f>
        <v>21.299999999999997</v>
      </c>
      <c r="N45" s="142">
        <f>+grundpriser!M48+diff.!$M48</f>
        <v>20.45</v>
      </c>
      <c r="O45" s="141">
        <f>+grundpriser!N48+diff.!$N48</f>
        <v>17.899999999999999</v>
      </c>
      <c r="P45" s="142">
        <f>+grundpriser!O48+diff.!$N48</f>
        <v>14.85</v>
      </c>
      <c r="Q45" s="141">
        <f>+grundpriser!P48+diff.!$P48</f>
        <v>14.549999999999999</v>
      </c>
      <c r="R45" s="201"/>
      <c r="S45" s="49"/>
      <c r="T45" s="65">
        <f t="shared" si="5"/>
        <v>332.7</v>
      </c>
      <c r="U45" s="139" t="s">
        <v>60</v>
      </c>
      <c r="V45" s="65">
        <f t="shared" si="3"/>
        <v>329.7</v>
      </c>
      <c r="W45" s="138"/>
      <c r="X45" s="140" t="s">
        <v>126</v>
      </c>
      <c r="Y45" s="288">
        <f t="shared" si="2"/>
        <v>3</v>
      </c>
      <c r="Z45" s="15">
        <v>332.7</v>
      </c>
      <c r="AA45" s="15">
        <f t="shared" si="7"/>
        <v>332.7</v>
      </c>
      <c r="AB45" s="15">
        <f t="shared" si="1"/>
        <v>0</v>
      </c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2:42" s="61" customFormat="1" ht="12.6" customHeight="1">
      <c r="B46" s="143" t="s">
        <v>71</v>
      </c>
      <c r="C46" s="206">
        <f>+grundpriser!B49+diff.!$B49</f>
        <v>27.45</v>
      </c>
      <c r="D46" s="142">
        <f>+grundpriser!C49+diff.!$C49</f>
        <v>26.95</v>
      </c>
      <c r="E46" s="141">
        <f>+grundpriser!D49+diff.!$D49</f>
        <v>26.45</v>
      </c>
      <c r="F46" s="142">
        <f>+grundpriser!E49+diff.!$E49</f>
        <v>25.95</v>
      </c>
      <c r="G46" s="141">
        <f>+grundpriser!F49+diff.!$F49</f>
        <v>25.45</v>
      </c>
      <c r="H46" s="142">
        <f>+grundpriser!G49+diff.!$G49</f>
        <v>24.95</v>
      </c>
      <c r="I46" s="141">
        <f>+grundpriser!H49+diff.!$H49</f>
        <v>24.45</v>
      </c>
      <c r="J46" s="142">
        <f>+grundpriser!I49+diff.!$I49</f>
        <v>23.95</v>
      </c>
      <c r="K46" s="141">
        <f>+grundpriser!J49+diff.!$J49</f>
        <v>23.65</v>
      </c>
      <c r="L46" s="142">
        <f>+grundpriser!K49+diff.!$K49</f>
        <v>23.15</v>
      </c>
      <c r="M46" s="141">
        <f>+grundpriser!L49+diff.!$L49</f>
        <v>22.65</v>
      </c>
      <c r="N46" s="142">
        <f>+grundpriser!M49+diff.!$M49</f>
        <v>21.65</v>
      </c>
      <c r="O46" s="141">
        <f>+grundpriser!N49+diff.!$N49</f>
        <v>18.649999999999999</v>
      </c>
      <c r="P46" s="142">
        <f>+grundpriser!O49+diff.!$N49</f>
        <v>14.950000000000001</v>
      </c>
      <c r="Q46" s="141">
        <f>+grundpriser!P49+diff.!$P49</f>
        <v>14.750000000000002</v>
      </c>
      <c r="R46" s="201"/>
      <c r="S46" s="49"/>
      <c r="T46" s="65">
        <f t="shared" si="5"/>
        <v>345.0499999999999</v>
      </c>
      <c r="U46" s="139" t="s">
        <v>60</v>
      </c>
      <c r="V46" s="65">
        <f t="shared" si="3"/>
        <v>342.0499999999999</v>
      </c>
      <c r="W46" s="138"/>
      <c r="X46" s="140" t="s">
        <v>126</v>
      </c>
      <c r="Y46" s="288">
        <f t="shared" si="2"/>
        <v>3</v>
      </c>
      <c r="Z46" s="15">
        <v>345.0499999999999</v>
      </c>
      <c r="AA46" s="15">
        <f t="shared" si="7"/>
        <v>345.0499999999999</v>
      </c>
      <c r="AB46" s="15">
        <f t="shared" si="1"/>
        <v>0</v>
      </c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</row>
    <row r="47" spans="2:42" s="61" customFormat="1" ht="12.6" customHeight="1">
      <c r="B47" s="143" t="s">
        <v>72</v>
      </c>
      <c r="C47" s="206">
        <f>+grundpriser!B50+diff.!$B50</f>
        <v>27.45</v>
      </c>
      <c r="D47" s="142">
        <f>+grundpriser!C50+diff.!$C50</f>
        <v>26.95</v>
      </c>
      <c r="E47" s="141">
        <f>+grundpriser!D50+diff.!$D50</f>
        <v>26.45</v>
      </c>
      <c r="F47" s="142">
        <f>+grundpriser!E50+diff.!$E50</f>
        <v>25.95</v>
      </c>
      <c r="G47" s="141">
        <f>+grundpriser!F50+diff.!$F50</f>
        <v>25.45</v>
      </c>
      <c r="H47" s="142">
        <f>+grundpriser!G50+diff.!$G50</f>
        <v>24.95</v>
      </c>
      <c r="I47" s="141">
        <f>+grundpriser!H50+diff.!$H50</f>
        <v>24.45</v>
      </c>
      <c r="J47" s="142">
        <f>+grundpriser!I50+diff.!$I50</f>
        <v>23.95</v>
      </c>
      <c r="K47" s="141">
        <f>+grundpriser!J50+diff.!$J50</f>
        <v>23.65</v>
      </c>
      <c r="L47" s="142">
        <f>+grundpriser!K50+diff.!$K50</f>
        <v>23.15</v>
      </c>
      <c r="M47" s="141">
        <f>+grundpriser!L50+diff.!$L50</f>
        <v>22.65</v>
      </c>
      <c r="N47" s="142">
        <f>+grundpriser!M50+diff.!$M50</f>
        <v>21.65</v>
      </c>
      <c r="O47" s="141">
        <f>+grundpriser!N50+diff.!$N50</f>
        <v>18.7</v>
      </c>
      <c r="P47" s="142">
        <f>+grundpriser!O50+diff.!$N50</f>
        <v>15.15</v>
      </c>
      <c r="Q47" s="141">
        <f>+grundpriser!P50+diff.!$P50</f>
        <v>14.9</v>
      </c>
      <c r="R47" s="201"/>
      <c r="S47" s="49"/>
      <c r="T47" s="65">
        <f t="shared" si="5"/>
        <v>345.44999999999987</v>
      </c>
      <c r="U47" s="139" t="s">
        <v>60</v>
      </c>
      <c r="V47" s="65">
        <f t="shared" si="3"/>
        <v>342.44999999999987</v>
      </c>
      <c r="W47" s="138"/>
      <c r="X47" s="140" t="s">
        <v>126</v>
      </c>
      <c r="Y47" s="288">
        <f t="shared" si="2"/>
        <v>3</v>
      </c>
      <c r="Z47" s="15">
        <v>345.44999999999987</v>
      </c>
      <c r="AA47" s="15">
        <f t="shared" si="7"/>
        <v>345.44999999999987</v>
      </c>
      <c r="AB47" s="15">
        <f t="shared" si="1"/>
        <v>0</v>
      </c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2:42" s="61" customFormat="1" ht="12.6" customHeight="1">
      <c r="B48" s="143" t="s">
        <v>73</v>
      </c>
      <c r="C48" s="206">
        <f>+grundpriser!B51+diff.!$B51</f>
        <v>27.45</v>
      </c>
      <c r="D48" s="142">
        <f>+grundpriser!C51+diff.!$C51</f>
        <v>26.95</v>
      </c>
      <c r="E48" s="141">
        <f>+grundpriser!D51+diff.!$D51</f>
        <v>26.45</v>
      </c>
      <c r="F48" s="142">
        <f>+grundpriser!E51+diff.!$E51</f>
        <v>25.95</v>
      </c>
      <c r="G48" s="141">
        <f>+grundpriser!F51+diff.!$F51</f>
        <v>25.45</v>
      </c>
      <c r="H48" s="142">
        <f>+grundpriser!G51+diff.!$G51</f>
        <v>24.95</v>
      </c>
      <c r="I48" s="141">
        <f>+grundpriser!H51+diff.!$H51</f>
        <v>24.45</v>
      </c>
      <c r="J48" s="142">
        <f>+grundpriser!I51+diff.!$I51</f>
        <v>23.95</v>
      </c>
      <c r="K48" s="141">
        <f>+grundpriser!J51+diff.!$J51</f>
        <v>23.65</v>
      </c>
      <c r="L48" s="142">
        <f>+grundpriser!K51+diff.!$K51</f>
        <v>23.15</v>
      </c>
      <c r="M48" s="141">
        <f>+grundpriser!L51+diff.!$L51</f>
        <v>22.65</v>
      </c>
      <c r="N48" s="142">
        <f>+grundpriser!M51+diff.!$M51</f>
        <v>21.65</v>
      </c>
      <c r="O48" s="141">
        <f>+grundpriser!N51+diff.!$N51</f>
        <v>18.75</v>
      </c>
      <c r="P48" s="142">
        <f>+grundpriser!O51+diff.!$N51</f>
        <v>15.299999999999999</v>
      </c>
      <c r="Q48" s="141">
        <f>+grundpriser!P51+diff.!$P51</f>
        <v>15.049999999999999</v>
      </c>
      <c r="R48" s="201"/>
      <c r="S48" s="49"/>
      <c r="T48" s="65">
        <f t="shared" si="5"/>
        <v>345.79999999999995</v>
      </c>
      <c r="U48" s="139" t="s">
        <v>60</v>
      </c>
      <c r="V48" s="65">
        <f t="shared" si="3"/>
        <v>342.79999999999995</v>
      </c>
      <c r="W48" s="138"/>
      <c r="X48" s="140" t="s">
        <v>126</v>
      </c>
      <c r="Y48" s="288">
        <f t="shared" si="2"/>
        <v>3</v>
      </c>
      <c r="Z48" s="15">
        <v>345.79999999999995</v>
      </c>
      <c r="AA48" s="15">
        <f t="shared" si="7"/>
        <v>345.79999999999995</v>
      </c>
      <c r="AB48" s="15">
        <f t="shared" si="1"/>
        <v>0</v>
      </c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</row>
    <row r="49" spans="2:42" s="61" customFormat="1" ht="12.6" customHeight="1">
      <c r="B49" s="143" t="s">
        <v>74</v>
      </c>
      <c r="C49" s="206">
        <f>+grundpriser!B52+diff.!$B52</f>
        <v>27.55</v>
      </c>
      <c r="D49" s="142">
        <f>+grundpriser!C52+diff.!$C52</f>
        <v>27.05</v>
      </c>
      <c r="E49" s="141">
        <f>+grundpriser!D52+diff.!$D52</f>
        <v>26.55</v>
      </c>
      <c r="F49" s="142">
        <f>+grundpriser!E52+diff.!$E52</f>
        <v>26.05</v>
      </c>
      <c r="G49" s="141">
        <f>+grundpriser!F52+diff.!$F52</f>
        <v>25.55</v>
      </c>
      <c r="H49" s="142">
        <f>+grundpriser!G52+diff.!$G52</f>
        <v>25.05</v>
      </c>
      <c r="I49" s="141">
        <f>+grundpriser!H52+diff.!$H52</f>
        <v>24.55</v>
      </c>
      <c r="J49" s="142">
        <f>+grundpriser!I52+diff.!$I52</f>
        <v>24.05</v>
      </c>
      <c r="K49" s="141">
        <f>+grundpriser!J52+diff.!$J52</f>
        <v>23.65</v>
      </c>
      <c r="L49" s="142">
        <f>+grundpriser!K52+diff.!$K52</f>
        <v>23.15</v>
      </c>
      <c r="M49" s="141">
        <f>+grundpriser!L52+diff.!$L52</f>
        <v>22.65</v>
      </c>
      <c r="N49" s="142">
        <f>+grundpriser!M52+diff.!$M52</f>
        <v>21.65</v>
      </c>
      <c r="O49" s="141">
        <f>+grundpriser!N52+diff.!$O52</f>
        <v>18.849999999999998</v>
      </c>
      <c r="P49" s="142">
        <f>+grundpriser!O52+diff.!$O52</f>
        <v>15.500000000000002</v>
      </c>
      <c r="Q49" s="141">
        <f>+grundpriser!P52+diff.!$P52</f>
        <v>15.200000000000001</v>
      </c>
      <c r="R49" s="201"/>
      <c r="S49" s="49"/>
      <c r="T49" s="65">
        <f t="shared" si="5"/>
        <v>347.05</v>
      </c>
      <c r="U49" s="139" t="s">
        <v>60</v>
      </c>
      <c r="V49" s="65">
        <f t="shared" si="3"/>
        <v>344.05</v>
      </c>
      <c r="W49" s="138"/>
      <c r="X49" s="140" t="s">
        <v>126</v>
      </c>
      <c r="Y49" s="288">
        <f t="shared" si="2"/>
        <v>3</v>
      </c>
      <c r="Z49" s="15">
        <v>347.05</v>
      </c>
      <c r="AA49" s="15">
        <f t="shared" si="7"/>
        <v>347.05</v>
      </c>
      <c r="AB49" s="15">
        <f t="shared" si="1"/>
        <v>0</v>
      </c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</row>
    <row r="50" spans="2:42" s="61" customFormat="1" ht="12.6" customHeight="1">
      <c r="B50" s="143" t="s">
        <v>75</v>
      </c>
      <c r="C50" s="206">
        <f>+grundpriser!B53+diff.!$B53</f>
        <v>28.3</v>
      </c>
      <c r="D50" s="142">
        <f>+grundpriser!C53+diff.!$C53</f>
        <v>27.8</v>
      </c>
      <c r="E50" s="141">
        <f>+grundpriser!D53+diff.!$D53</f>
        <v>27.3</v>
      </c>
      <c r="F50" s="142">
        <f>+grundpriser!E53+diff.!$E53</f>
        <v>26.8</v>
      </c>
      <c r="G50" s="141">
        <f>+grundpriser!F53+diff.!$F53</f>
        <v>26.3</v>
      </c>
      <c r="H50" s="142">
        <f>+grundpriser!G53+diff.!$G53</f>
        <v>25.8</v>
      </c>
      <c r="I50" s="141">
        <f>+grundpriser!H53+diff.!$H53</f>
        <v>25.3</v>
      </c>
      <c r="J50" s="142">
        <f>+grundpriser!I53+diff.!$I53</f>
        <v>24.8</v>
      </c>
      <c r="K50" s="141">
        <f>+grundpriser!J53+diff.!$J53</f>
        <v>23.65</v>
      </c>
      <c r="L50" s="142">
        <f>+grundpriser!K53+diff.!$K53</f>
        <v>23.15</v>
      </c>
      <c r="M50" s="141">
        <f>+grundpriser!L53+diff.!$L53</f>
        <v>22.65</v>
      </c>
      <c r="N50" s="142">
        <f>+grundpriser!M53+diff.!$M53</f>
        <v>21.65</v>
      </c>
      <c r="O50" s="141">
        <f>+grundpriser!N53+diff.!$N53</f>
        <v>18.899999999999999</v>
      </c>
      <c r="P50" s="142">
        <f>+grundpriser!O53+diff.!$N53</f>
        <v>15.65</v>
      </c>
      <c r="Q50" s="141">
        <f>+grundpriser!P53+diff.!$P53</f>
        <v>15.35</v>
      </c>
      <c r="R50" s="201"/>
      <c r="S50" s="49"/>
      <c r="T50" s="65">
        <f t="shared" si="5"/>
        <v>353.4</v>
      </c>
      <c r="U50" s="139" t="s">
        <v>60</v>
      </c>
      <c r="V50" s="65">
        <f t="shared" si="3"/>
        <v>350.4</v>
      </c>
      <c r="W50" s="138"/>
      <c r="X50" s="140" t="s">
        <v>126</v>
      </c>
      <c r="Y50" s="288">
        <f t="shared" si="2"/>
        <v>3</v>
      </c>
      <c r="Z50" s="15">
        <v>353.4</v>
      </c>
      <c r="AA50" s="15">
        <f t="shared" si="7"/>
        <v>353.4</v>
      </c>
      <c r="AB50" s="15">
        <f t="shared" si="1"/>
        <v>0</v>
      </c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</row>
    <row r="51" spans="2:42" s="61" customFormat="1" ht="12.6" customHeight="1">
      <c r="B51" s="143" t="s">
        <v>76</v>
      </c>
      <c r="C51" s="206">
        <f>+grundpriser!B54+diff.!$B54</f>
        <v>28.3</v>
      </c>
      <c r="D51" s="142">
        <f>+grundpriser!C54+diff.!$C54</f>
        <v>27.8</v>
      </c>
      <c r="E51" s="141">
        <f>+grundpriser!D54+diff.!$D54</f>
        <v>27.3</v>
      </c>
      <c r="F51" s="142">
        <f>+grundpriser!E54+diff.!$E54</f>
        <v>26.8</v>
      </c>
      <c r="G51" s="141">
        <f>+grundpriser!F54+diff.!$F54</f>
        <v>26.3</v>
      </c>
      <c r="H51" s="142">
        <f>+grundpriser!G54+diff.!$G54</f>
        <v>25.8</v>
      </c>
      <c r="I51" s="141">
        <f>+grundpriser!H54+diff.!$H54</f>
        <v>25.3</v>
      </c>
      <c r="J51" s="142">
        <f>+grundpriser!I54+diff.!$I54</f>
        <v>24.8</v>
      </c>
      <c r="K51" s="141">
        <f>+grundpriser!J54+diff.!$J54</f>
        <v>23.65</v>
      </c>
      <c r="L51" s="142">
        <f>+grundpriser!K54+diff.!$K54</f>
        <v>23.15</v>
      </c>
      <c r="M51" s="141">
        <f>+grundpriser!L54+diff.!$L54</f>
        <v>22.65</v>
      </c>
      <c r="N51" s="142">
        <f>+grundpriser!M54+diff.!$M54</f>
        <v>21.65</v>
      </c>
      <c r="O51" s="141">
        <f>+grundpriser!N54+diff.!$N54</f>
        <v>18.95</v>
      </c>
      <c r="P51" s="142">
        <f>+grundpriser!O54+diff.!$N54</f>
        <v>15.85</v>
      </c>
      <c r="Q51" s="141">
        <f>+grundpriser!P54+diff.!$P54</f>
        <v>15.500000000000002</v>
      </c>
      <c r="R51" s="201"/>
      <c r="S51" s="49"/>
      <c r="T51" s="65">
        <f t="shared" si="5"/>
        <v>353.8</v>
      </c>
      <c r="U51" s="139" t="s">
        <v>60</v>
      </c>
      <c r="V51" s="65">
        <f t="shared" si="3"/>
        <v>350.8</v>
      </c>
      <c r="W51" s="138"/>
      <c r="X51" s="140" t="s">
        <v>126</v>
      </c>
      <c r="Y51" s="288">
        <f t="shared" si="2"/>
        <v>3</v>
      </c>
      <c r="Z51" s="15">
        <v>353.8</v>
      </c>
      <c r="AA51" s="15">
        <f t="shared" si="7"/>
        <v>353.8</v>
      </c>
      <c r="AB51" s="15">
        <f t="shared" si="1"/>
        <v>0</v>
      </c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</row>
    <row r="52" spans="2:42" s="61" customFormat="1" ht="12.6" customHeight="1">
      <c r="B52" s="143" t="s">
        <v>77</v>
      </c>
      <c r="C52" s="206">
        <f>+grundpriser!B55+diff.!$B55</f>
        <v>28.45</v>
      </c>
      <c r="D52" s="142">
        <f>+grundpriser!C55+diff.!$C55</f>
        <v>27.95</v>
      </c>
      <c r="E52" s="141">
        <f>+grundpriser!D55+diff.!$D55</f>
        <v>27.45</v>
      </c>
      <c r="F52" s="142">
        <f>+grundpriser!E55+diff.!$E55</f>
        <v>26.95</v>
      </c>
      <c r="G52" s="141">
        <f>+grundpriser!F55+diff.!$F55</f>
        <v>26.45</v>
      </c>
      <c r="H52" s="142">
        <f>+grundpriser!G55+diff.!$G55</f>
        <v>25.95</v>
      </c>
      <c r="I52" s="141">
        <f>+grundpriser!H55+diff.!$H55</f>
        <v>25.45</v>
      </c>
      <c r="J52" s="142">
        <f>+grundpriser!I55+diff.!$I55</f>
        <v>24.95</v>
      </c>
      <c r="K52" s="141">
        <f>+grundpriser!J55+diff.!$J55</f>
        <v>23.65</v>
      </c>
      <c r="L52" s="142">
        <f>+grundpriser!K55+diff.!$K55</f>
        <v>23.15</v>
      </c>
      <c r="M52" s="141">
        <f>+grundpriser!L55+diff.!$L55</f>
        <v>22.65</v>
      </c>
      <c r="N52" s="142">
        <f>+grundpriser!M55+diff.!$M55</f>
        <v>21.65</v>
      </c>
      <c r="O52" s="141">
        <f>+grundpriser!N55+diff.!$N55</f>
        <v>19.049999999999997</v>
      </c>
      <c r="P52" s="142">
        <f>+grundpriser!O55+diff.!$N55</f>
        <v>16</v>
      </c>
      <c r="Q52" s="141">
        <f>+grundpriser!P55+diff.!$P55</f>
        <v>15.65</v>
      </c>
      <c r="R52" s="201"/>
      <c r="S52" s="49"/>
      <c r="T52" s="65">
        <f t="shared" si="5"/>
        <v>355.39999999999992</v>
      </c>
      <c r="U52" s="139" t="s">
        <v>60</v>
      </c>
      <c r="V52" s="65">
        <f t="shared" si="3"/>
        <v>352.39999999999992</v>
      </c>
      <c r="W52" s="138"/>
      <c r="X52" s="140" t="s">
        <v>126</v>
      </c>
      <c r="Y52" s="288">
        <f t="shared" si="2"/>
        <v>3</v>
      </c>
      <c r="Z52" s="15">
        <v>355.39999999999992</v>
      </c>
      <c r="AA52" s="15">
        <f t="shared" si="7"/>
        <v>355.39999999999992</v>
      </c>
      <c r="AB52" s="15">
        <f t="shared" si="1"/>
        <v>0</v>
      </c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</row>
    <row r="53" spans="2:42" s="61" customFormat="1" ht="12.6" customHeight="1">
      <c r="B53" s="143" t="s">
        <v>78</v>
      </c>
      <c r="C53" s="206">
        <f>+grundpriser!B56+diff.!$B56</f>
        <v>28.45</v>
      </c>
      <c r="D53" s="142">
        <f>+grundpriser!C56+diff.!$C56</f>
        <v>27.95</v>
      </c>
      <c r="E53" s="141">
        <f>+grundpriser!D56+diff.!$D56</f>
        <v>27.45</v>
      </c>
      <c r="F53" s="142">
        <f>+grundpriser!E56+diff.!$E56</f>
        <v>26.95</v>
      </c>
      <c r="G53" s="141">
        <f>+grundpriser!F56+diff.!$F56</f>
        <v>26.45</v>
      </c>
      <c r="H53" s="142">
        <f>+grundpriser!G56+diff.!$G56</f>
        <v>25.95</v>
      </c>
      <c r="I53" s="141">
        <f>+grundpriser!H56+diff.!$H56</f>
        <v>25.45</v>
      </c>
      <c r="J53" s="142">
        <f>+grundpriser!I56+diff.!$I56</f>
        <v>24.95</v>
      </c>
      <c r="K53" s="141">
        <f>+grundpriser!J56+diff.!$J56</f>
        <v>23.65</v>
      </c>
      <c r="L53" s="142">
        <f>+grundpriser!K56+diff.!$K56</f>
        <v>23.15</v>
      </c>
      <c r="M53" s="141">
        <f>+grundpriser!L56+diff.!$L56</f>
        <v>22.65</v>
      </c>
      <c r="N53" s="142">
        <f>+grundpriser!M56+diff.!$M56</f>
        <v>21.65</v>
      </c>
      <c r="O53" s="141">
        <f>+grundpriser!N56+diff.!$N56</f>
        <v>19.099999999999998</v>
      </c>
      <c r="P53" s="142">
        <f>+grundpriser!O56+diff.!$N56</f>
        <v>16.2</v>
      </c>
      <c r="Q53" s="141">
        <f>+grundpriser!P56+diff.!$P56</f>
        <v>15.799999999999999</v>
      </c>
      <c r="R53" s="201"/>
      <c r="S53" s="49"/>
      <c r="T53" s="65">
        <f t="shared" si="5"/>
        <v>355.79999999999995</v>
      </c>
      <c r="U53" s="139" t="s">
        <v>60</v>
      </c>
      <c r="V53" s="65">
        <f t="shared" si="3"/>
        <v>352.79999999999995</v>
      </c>
      <c r="W53" s="138"/>
      <c r="X53" s="140" t="s">
        <v>126</v>
      </c>
      <c r="Y53" s="288">
        <f t="shared" si="2"/>
        <v>3</v>
      </c>
      <c r="Z53" s="15">
        <v>355.79999999999995</v>
      </c>
      <c r="AA53" s="15">
        <f t="shared" si="7"/>
        <v>355.79999999999995</v>
      </c>
      <c r="AB53" s="15">
        <f t="shared" si="1"/>
        <v>0</v>
      </c>
    </row>
    <row r="54" spans="2:42" s="61" customFormat="1" ht="12.6" customHeight="1">
      <c r="B54" s="143" t="s">
        <v>79</v>
      </c>
      <c r="C54" s="206">
        <f>+grundpriser!B57+diff.!$B57</f>
        <v>28.45</v>
      </c>
      <c r="D54" s="142">
        <f>+grundpriser!C57+diff.!$C57</f>
        <v>27.95</v>
      </c>
      <c r="E54" s="141">
        <f>+grundpriser!D57+diff.!$D57</f>
        <v>27.45</v>
      </c>
      <c r="F54" s="142">
        <f>+grundpriser!E57+diff.!$E57</f>
        <v>26.95</v>
      </c>
      <c r="G54" s="141">
        <f>+grundpriser!F57+diff.!$F57</f>
        <v>26.45</v>
      </c>
      <c r="H54" s="142">
        <f>+grundpriser!G57+diff.!$G57</f>
        <v>25.95</v>
      </c>
      <c r="I54" s="141">
        <f>+grundpriser!H57+diff.!$H57</f>
        <v>25.45</v>
      </c>
      <c r="J54" s="142">
        <f>+grundpriser!I57+diff.!$I57</f>
        <v>24.95</v>
      </c>
      <c r="K54" s="141">
        <f>+grundpriser!J57+diff.!$J57</f>
        <v>23.65</v>
      </c>
      <c r="L54" s="142">
        <f>+grundpriser!K57+diff.!$K57</f>
        <v>23.15</v>
      </c>
      <c r="M54" s="141">
        <f>+grundpriser!L57+diff.!$L57</f>
        <v>22.65</v>
      </c>
      <c r="N54" s="142">
        <f>+grundpriser!M57+diff.!$M57</f>
        <v>21.65</v>
      </c>
      <c r="O54" s="141">
        <f>+grundpriser!N57+diff.!$N57</f>
        <v>19.149999999999999</v>
      </c>
      <c r="P54" s="142">
        <f>+grundpriser!O57+diff.!$N57</f>
        <v>16.349999999999998</v>
      </c>
      <c r="Q54" s="141">
        <f>+grundpriser!P57+diff.!$P57</f>
        <v>15.950000000000001</v>
      </c>
      <c r="R54" s="201"/>
      <c r="S54" s="49"/>
      <c r="T54" s="65">
        <f t="shared" si="5"/>
        <v>356.14999999999992</v>
      </c>
      <c r="U54" s="139" t="s">
        <v>60</v>
      </c>
      <c r="V54" s="65">
        <f t="shared" si="3"/>
        <v>353.14999999999992</v>
      </c>
      <c r="W54" s="138"/>
      <c r="X54" s="140" t="s">
        <v>126</v>
      </c>
      <c r="Y54" s="288">
        <f t="shared" si="2"/>
        <v>3</v>
      </c>
      <c r="Z54" s="15">
        <v>356.14999999999992</v>
      </c>
      <c r="AA54" s="15">
        <f t="shared" si="7"/>
        <v>356.14999999999992</v>
      </c>
      <c r="AB54" s="15">
        <f t="shared" si="1"/>
        <v>0</v>
      </c>
    </row>
    <row r="55" spans="2:42" s="61" customFormat="1" ht="12.6" customHeight="1">
      <c r="B55" s="143" t="s">
        <v>80</v>
      </c>
      <c r="C55" s="206">
        <f>+grundpriser!B58+diff.!$B58</f>
        <v>28.45</v>
      </c>
      <c r="D55" s="142">
        <f>+grundpriser!C58+diff.!$C58</f>
        <v>27.95</v>
      </c>
      <c r="E55" s="141">
        <f>+grundpriser!D58+diff.!$D58</f>
        <v>27.45</v>
      </c>
      <c r="F55" s="142">
        <f>+grundpriser!E58+diff.!$E58</f>
        <v>26.95</v>
      </c>
      <c r="G55" s="141">
        <f>+grundpriser!F58+diff.!$F58</f>
        <v>26.45</v>
      </c>
      <c r="H55" s="142">
        <f>+grundpriser!G58+diff.!$G58</f>
        <v>25.95</v>
      </c>
      <c r="I55" s="141">
        <f>+grundpriser!H58+diff.!$H58</f>
        <v>25.45</v>
      </c>
      <c r="J55" s="142">
        <f>+grundpriser!I58+diff.!$I58</f>
        <v>24.95</v>
      </c>
      <c r="K55" s="141">
        <f>+grundpriser!J58+diff.!$J58</f>
        <v>23.65</v>
      </c>
      <c r="L55" s="142">
        <f>+grundpriser!K58+diff.!$K58</f>
        <v>23.15</v>
      </c>
      <c r="M55" s="141">
        <f>+grundpriser!L58+diff.!$L58</f>
        <v>22.65</v>
      </c>
      <c r="N55" s="142">
        <f>+grundpriser!M58+diff.!$M58</f>
        <v>21.65</v>
      </c>
      <c r="O55" s="141">
        <f>+grundpriser!N58+diff.!$O58</f>
        <v>19.25</v>
      </c>
      <c r="P55" s="142">
        <f>+grundpriser!O58+diff.!$O58</f>
        <v>16.549999999999997</v>
      </c>
      <c r="Q55" s="141">
        <f>+grundpriser!P58+diff.!$P58</f>
        <v>16.099999999999998</v>
      </c>
      <c r="R55" s="201"/>
      <c r="S55" s="49"/>
      <c r="T55" s="273">
        <f t="shared" si="5"/>
        <v>356.59999999999997</v>
      </c>
      <c r="U55" s="277" t="s">
        <v>60</v>
      </c>
      <c r="V55" s="65">
        <f t="shared" si="3"/>
        <v>353.59999999999997</v>
      </c>
      <c r="W55" s="138"/>
      <c r="X55" s="140" t="s">
        <v>126</v>
      </c>
      <c r="Y55" s="288">
        <f t="shared" si="2"/>
        <v>3</v>
      </c>
      <c r="Z55" s="15">
        <v>356.59999999999997</v>
      </c>
      <c r="AA55" s="15">
        <f t="shared" si="7"/>
        <v>356.59999999999997</v>
      </c>
      <c r="AB55" s="15">
        <f t="shared" si="1"/>
        <v>0</v>
      </c>
    </row>
    <row r="56" spans="2:42" s="61" customFormat="1" ht="12.6" customHeight="1">
      <c r="B56" s="143" t="s">
        <v>81</v>
      </c>
      <c r="C56" s="206">
        <f>+grundpriser!B59+diff.!$B59</f>
        <v>28.45</v>
      </c>
      <c r="D56" s="142">
        <f>+grundpriser!C59+diff.!$C59</f>
        <v>27.95</v>
      </c>
      <c r="E56" s="141">
        <f>+grundpriser!D59+diff.!$D59</f>
        <v>27.45</v>
      </c>
      <c r="F56" s="142">
        <f>+grundpriser!E59+diff.!$E59</f>
        <v>26.95</v>
      </c>
      <c r="G56" s="141">
        <f>+grundpriser!F59+diff.!$F59</f>
        <v>26.45</v>
      </c>
      <c r="H56" s="142">
        <f>+grundpriser!G59+diff.!$G59</f>
        <v>25.95</v>
      </c>
      <c r="I56" s="141">
        <f>+grundpriser!H59+diff.!$H59</f>
        <v>25.45</v>
      </c>
      <c r="J56" s="142">
        <f>+grundpriser!I59+diff.!$I59</f>
        <v>24.95</v>
      </c>
      <c r="K56" s="141">
        <f>+grundpriser!J59+diff.!$J59</f>
        <v>23.65</v>
      </c>
      <c r="L56" s="142">
        <f>+grundpriser!K59+diff.!$K59</f>
        <v>23.15</v>
      </c>
      <c r="M56" s="141">
        <f>+grundpriser!L59+diff.!$L59</f>
        <v>22.65</v>
      </c>
      <c r="N56" s="142">
        <f>+grundpriser!M59+diff.!$M59</f>
        <v>21.65</v>
      </c>
      <c r="O56" s="141">
        <f>+grundpriser!N59+diff.!$O59</f>
        <v>19.299999999999997</v>
      </c>
      <c r="P56" s="142">
        <f>+grundpriser!O59+diff.!$O59</f>
        <v>16.7</v>
      </c>
      <c r="Q56" s="141">
        <f>+grundpriser!P59+diff.!$P59</f>
        <v>16.25</v>
      </c>
      <c r="R56" s="201"/>
      <c r="S56" s="49"/>
      <c r="T56" s="273">
        <f>SUM(C56:Q56)</f>
        <v>356.94999999999993</v>
      </c>
      <c r="U56" s="277" t="s">
        <v>60</v>
      </c>
      <c r="V56" s="65">
        <f t="shared" si="3"/>
        <v>353.94999999999993</v>
      </c>
      <c r="W56" s="138"/>
      <c r="X56" s="140" t="s">
        <v>126</v>
      </c>
      <c r="Y56" s="288">
        <f t="shared" si="2"/>
        <v>3</v>
      </c>
      <c r="Z56" s="15">
        <v>356.94999999999993</v>
      </c>
      <c r="AA56" s="15">
        <f t="shared" si="7"/>
        <v>356.94999999999993</v>
      </c>
      <c r="AB56" s="15">
        <f t="shared" si="1"/>
        <v>0</v>
      </c>
    </row>
    <row r="57" spans="2:42" s="61" customFormat="1" ht="12.6" customHeight="1">
      <c r="B57" s="143" t="s">
        <v>82</v>
      </c>
      <c r="C57" s="206">
        <f>+grundpriser!B60+diff.!$B60</f>
        <v>28.45</v>
      </c>
      <c r="D57" s="142">
        <f>+grundpriser!C60+diff.!$C60</f>
        <v>27.95</v>
      </c>
      <c r="E57" s="141">
        <f>+grundpriser!D60+diff.!$D60</f>
        <v>27.45</v>
      </c>
      <c r="F57" s="142">
        <f>+grundpriser!E60+diff.!$E60</f>
        <v>26.95</v>
      </c>
      <c r="G57" s="141">
        <f>+grundpriser!F60+diff.!$F60</f>
        <v>26.45</v>
      </c>
      <c r="H57" s="142">
        <f>+grundpriser!G60+diff.!$G60</f>
        <v>25.95</v>
      </c>
      <c r="I57" s="141">
        <f>+grundpriser!H60+diff.!$H60</f>
        <v>25.45</v>
      </c>
      <c r="J57" s="142">
        <f>+grundpriser!I60+diff.!$I60</f>
        <v>24.95</v>
      </c>
      <c r="K57" s="141">
        <f>+grundpriser!J60+diff.!$J60</f>
        <v>23.65</v>
      </c>
      <c r="L57" s="142">
        <f>+grundpriser!K60+diff.!$K60</f>
        <v>23.15</v>
      </c>
      <c r="M57" s="141">
        <f>+grundpriser!L60+diff.!$L60</f>
        <v>22.65</v>
      </c>
      <c r="N57" s="142">
        <f>+grundpriser!M60+diff.!$M60</f>
        <v>21.65</v>
      </c>
      <c r="O57" s="141">
        <f>+grundpriser!N60+diff.!$O60</f>
        <v>19.399999999999999</v>
      </c>
      <c r="P57" s="142">
        <f>+grundpriser!O60+diff.!$O60</f>
        <v>16.899999999999999</v>
      </c>
      <c r="Q57" s="141">
        <f>+grundpriser!P60+diff.!$P60</f>
        <v>16.399999999999999</v>
      </c>
      <c r="R57" s="201"/>
      <c r="S57" s="49"/>
      <c r="T57" s="273">
        <f>SUM(C57:Q57)</f>
        <v>357.39999999999986</v>
      </c>
      <c r="U57" s="277" t="s">
        <v>60</v>
      </c>
      <c r="V57" s="65">
        <f t="shared" si="3"/>
        <v>354.39999999999986</v>
      </c>
      <c r="W57" s="138"/>
      <c r="X57" s="140" t="s">
        <v>126</v>
      </c>
      <c r="Y57" s="288">
        <f t="shared" si="2"/>
        <v>3</v>
      </c>
      <c r="Z57" s="15">
        <v>357.39999999999986</v>
      </c>
      <c r="AA57" s="15">
        <f t="shared" si="7"/>
        <v>357.39999999999986</v>
      </c>
      <c r="AB57" s="15">
        <f t="shared" si="1"/>
        <v>0</v>
      </c>
    </row>
    <row r="58" spans="2:42" s="61" customFormat="1" ht="12.6" customHeight="1">
      <c r="B58" s="143" t="s">
        <v>83</v>
      </c>
      <c r="C58" s="206">
        <f>+grundpriser!B61+diff.!$B61</f>
        <v>28.2</v>
      </c>
      <c r="D58" s="142">
        <f>+grundpriser!C61+diff.!$C61</f>
        <v>27.65</v>
      </c>
      <c r="E58" s="141">
        <f>+grundpriser!D61+diff.!$D61</f>
        <v>27.1</v>
      </c>
      <c r="F58" s="142">
        <f>+grundpriser!E61+diff.!$E61</f>
        <v>26.6</v>
      </c>
      <c r="G58" s="141">
        <f>+grundpriser!F61+diff.!$F61</f>
        <v>26.1</v>
      </c>
      <c r="H58" s="142">
        <f>+grundpriser!G61+diff.!$G61</f>
        <v>25.6</v>
      </c>
      <c r="I58" s="141">
        <f>+grundpriser!H61+diff.!$H61</f>
        <v>25.05</v>
      </c>
      <c r="J58" s="142">
        <f>+grundpriser!I61+diff.!$I61</f>
        <v>24.55</v>
      </c>
      <c r="K58" s="141">
        <f>+grundpriser!J61+diff.!$J61</f>
        <v>23.55</v>
      </c>
      <c r="L58" s="142">
        <f>+grundpriser!K61+diff.!$K61</f>
        <v>23.05</v>
      </c>
      <c r="M58" s="141">
        <f>+grundpriser!L61+diff.!$L61</f>
        <v>22.599999999999998</v>
      </c>
      <c r="N58" s="142">
        <f>+grundpriser!M61+diff.!$M61</f>
        <v>21.65</v>
      </c>
      <c r="O58" s="141">
        <f>+grundpriser!N61+diff.!$O61</f>
        <v>19.8</v>
      </c>
      <c r="P58" s="142">
        <f>+grundpriser!O61+diff.!$O61</f>
        <v>17.45</v>
      </c>
      <c r="Q58" s="141">
        <f>+grundpriser!P61+diff.!$P61</f>
        <v>16.95</v>
      </c>
      <c r="R58" s="201"/>
      <c r="S58" s="49">
        <v>364.9</v>
      </c>
      <c r="T58" s="273">
        <f t="shared" si="5"/>
        <v>355.9</v>
      </c>
      <c r="U58" s="277" t="s">
        <v>60</v>
      </c>
      <c r="V58" s="65">
        <f t="shared" si="3"/>
        <v>352.9</v>
      </c>
      <c r="W58" s="138"/>
      <c r="X58" s="140" t="s">
        <v>126</v>
      </c>
      <c r="Y58" s="288">
        <f t="shared" si="2"/>
        <v>3</v>
      </c>
      <c r="Z58" s="15">
        <v>355.9</v>
      </c>
      <c r="AA58" s="15">
        <f t="shared" si="7"/>
        <v>355.9</v>
      </c>
      <c r="AB58" s="15">
        <f t="shared" si="1"/>
        <v>0</v>
      </c>
    </row>
    <row r="59" spans="2:42" s="61" customFormat="1" ht="12.6" customHeight="1">
      <c r="B59" s="143" t="s">
        <v>84</v>
      </c>
      <c r="C59" s="206">
        <f>+grundpriser!B62+diff.!$B62</f>
        <v>28.05</v>
      </c>
      <c r="D59" s="142">
        <f>+grundpriser!C62+diff.!$C62</f>
        <v>27.35</v>
      </c>
      <c r="E59" s="141">
        <f>+grundpriser!D62+diff.!$D62</f>
        <v>26.75</v>
      </c>
      <c r="F59" s="142">
        <f>+grundpriser!E62+diff.!$E62</f>
        <v>26.25</v>
      </c>
      <c r="G59" s="141">
        <f>+grundpriser!F62+diff.!$F62</f>
        <v>25.75</v>
      </c>
      <c r="H59" s="142">
        <f>+grundpriser!G62+diff.!$G62</f>
        <v>25.25</v>
      </c>
      <c r="I59" s="141">
        <f>+grundpriser!H62+diff.!$H62</f>
        <v>24.65</v>
      </c>
      <c r="J59" s="142">
        <f>+grundpriser!I62+diff.!$I62</f>
        <v>24.15</v>
      </c>
      <c r="K59" s="141">
        <f>+grundpriser!J62+diff.!$J62</f>
        <v>23.15</v>
      </c>
      <c r="L59" s="142">
        <f>+grundpriser!K62+diff.!$K62</f>
        <v>22.7</v>
      </c>
      <c r="M59" s="141">
        <f>+grundpriser!L62+diff.!$L62</f>
        <v>22.25</v>
      </c>
      <c r="N59" s="142">
        <f>+grundpriser!M62+diff.!$M62</f>
        <v>21.45</v>
      </c>
      <c r="O59" s="141">
        <f>+grundpriser!N62+diff.!$O62</f>
        <v>19.849999999999998</v>
      </c>
      <c r="P59" s="142">
        <f>+grundpriser!O62+diff.!$O62</f>
        <v>17.7</v>
      </c>
      <c r="Q59" s="141">
        <f>+grundpriser!P62+diff.!$P62</f>
        <v>17.2</v>
      </c>
      <c r="R59" s="201"/>
      <c r="S59" s="49">
        <v>361.5</v>
      </c>
      <c r="T59" s="273">
        <f t="shared" si="5"/>
        <v>352.5</v>
      </c>
      <c r="U59" s="277" t="s">
        <v>60</v>
      </c>
      <c r="V59" s="65">
        <f t="shared" si="3"/>
        <v>349.5</v>
      </c>
      <c r="W59" s="138"/>
      <c r="X59" s="140" t="s">
        <v>126</v>
      </c>
      <c r="Y59" s="288">
        <f t="shared" si="2"/>
        <v>3</v>
      </c>
      <c r="Z59" s="15">
        <v>352.5</v>
      </c>
      <c r="AA59" s="15">
        <f t="shared" si="7"/>
        <v>352.5</v>
      </c>
      <c r="AB59" s="15">
        <f t="shared" si="1"/>
        <v>0</v>
      </c>
    </row>
    <row r="60" spans="2:42" s="61" customFormat="1" ht="12.6" customHeight="1">
      <c r="B60" s="143" t="s">
        <v>59</v>
      </c>
      <c r="C60" s="206">
        <f>+grundpriser!B63+diff.!$B63</f>
        <v>27.8</v>
      </c>
      <c r="D60" s="142">
        <f>+grundpriser!C63+diff.!$C63</f>
        <v>27</v>
      </c>
      <c r="E60" s="141">
        <f>+grundpriser!D63+diff.!$D63</f>
        <v>26.35</v>
      </c>
      <c r="F60" s="142">
        <f>+grundpriser!E63+diff.!$E63</f>
        <v>25.85</v>
      </c>
      <c r="G60" s="141">
        <f>+grundpriser!F63+diff.!$F63</f>
        <v>25.35</v>
      </c>
      <c r="H60" s="142">
        <f>+grundpriser!G63+diff.!$G63</f>
        <v>24.85</v>
      </c>
      <c r="I60" s="141">
        <f>+grundpriser!H63+diff.!$H63</f>
        <v>24.2</v>
      </c>
      <c r="J60" s="142">
        <f>+grundpriser!I63+diff.!$I63</f>
        <v>23.7</v>
      </c>
      <c r="K60" s="141">
        <f>+grundpriser!J63+diff.!$J63</f>
        <v>22.75</v>
      </c>
      <c r="L60" s="142">
        <f>+grundpriser!K63+diff.!$K63</f>
        <v>22.3</v>
      </c>
      <c r="M60" s="141">
        <f>+grundpriser!L63+diff.!$L63</f>
        <v>21.9</v>
      </c>
      <c r="N60" s="142">
        <f>+grundpriser!M63+diff.!$M63</f>
        <v>21.2</v>
      </c>
      <c r="O60" s="141">
        <f>+grundpriser!N63+diff.!$O63</f>
        <v>19.899999999999999</v>
      </c>
      <c r="P60" s="142">
        <f>+grundpriser!O63+diff.!$O63</f>
        <v>17.95</v>
      </c>
      <c r="Q60" s="141">
        <f>+grundpriser!P63+diff.!$P63</f>
        <v>17.45</v>
      </c>
      <c r="R60" s="201"/>
      <c r="S60" s="49">
        <v>357.55</v>
      </c>
      <c r="T60" s="273">
        <f t="shared" si="5"/>
        <v>348.5499999999999</v>
      </c>
      <c r="U60" s="277" t="s">
        <v>60</v>
      </c>
      <c r="V60" s="65">
        <f t="shared" si="3"/>
        <v>345.5499999999999</v>
      </c>
      <c r="W60" s="138"/>
      <c r="X60" s="140" t="s">
        <v>126</v>
      </c>
      <c r="Y60" s="288">
        <f t="shared" si="2"/>
        <v>3</v>
      </c>
      <c r="Z60" s="15">
        <v>348.5499999999999</v>
      </c>
      <c r="AA60" s="15">
        <f t="shared" si="7"/>
        <v>348.5499999999999</v>
      </c>
      <c r="AB60" s="15">
        <f t="shared" si="1"/>
        <v>0</v>
      </c>
    </row>
    <row r="61" spans="2:42" s="61" customFormat="1" ht="12.6" customHeight="1">
      <c r="B61" s="143" t="s">
        <v>85</v>
      </c>
      <c r="C61" s="206">
        <f>+grundpriser!B64+diff.!$B64</f>
        <v>27.6</v>
      </c>
      <c r="D61" s="142">
        <f>+grundpriser!C64+diff.!$C64</f>
        <v>26.7</v>
      </c>
      <c r="E61" s="141">
        <f>+grundpriser!D64+diff.!$D64</f>
        <v>26</v>
      </c>
      <c r="F61" s="142">
        <f>+grundpriser!E64+diff.!$E64</f>
        <v>25.5</v>
      </c>
      <c r="G61" s="141">
        <f>+grundpriser!F64+diff.!$F64</f>
        <v>25</v>
      </c>
      <c r="H61" s="142">
        <f>+grundpriser!G64+diff.!$G64</f>
        <v>24.5</v>
      </c>
      <c r="I61" s="141">
        <f>+grundpriser!H64+diff.!$H64</f>
        <v>23.8</v>
      </c>
      <c r="J61" s="142">
        <f>+grundpriser!I64+diff.!$I64</f>
        <v>23.3</v>
      </c>
      <c r="K61" s="141">
        <f>+grundpriser!J64+diff.!$J64</f>
        <v>22.349999999999998</v>
      </c>
      <c r="L61" s="142">
        <f>+grundpriser!K64+diff.!$K64</f>
        <v>21.95</v>
      </c>
      <c r="M61" s="141">
        <f>+grundpriser!L64+diff.!$L64</f>
        <v>21.55</v>
      </c>
      <c r="N61" s="142">
        <f>+grundpriser!M64+diff.!$M64</f>
        <v>20.95</v>
      </c>
      <c r="O61" s="141">
        <f>+grundpriser!N64+diff.!$O64</f>
        <v>19.95</v>
      </c>
      <c r="P61" s="142">
        <f>+grundpriser!O64+diff.!$O64</f>
        <v>18.2</v>
      </c>
      <c r="Q61" s="141">
        <f>+grundpriser!P64+diff.!$P64</f>
        <v>17.7</v>
      </c>
      <c r="R61" s="201"/>
      <c r="S61" s="49">
        <v>354.05</v>
      </c>
      <c r="T61" s="273">
        <f t="shared" si="5"/>
        <v>345.04999999999995</v>
      </c>
      <c r="U61" s="277" t="s">
        <v>60</v>
      </c>
      <c r="V61" s="65">
        <f t="shared" si="3"/>
        <v>342.04999999999995</v>
      </c>
      <c r="W61" s="138"/>
      <c r="X61" s="140" t="s">
        <v>126</v>
      </c>
      <c r="Y61" s="288">
        <f t="shared" si="2"/>
        <v>3</v>
      </c>
      <c r="Z61" s="15">
        <v>345.04999999999995</v>
      </c>
      <c r="AA61" s="15">
        <f t="shared" si="7"/>
        <v>345.04999999999995</v>
      </c>
      <c r="AB61" s="15">
        <f t="shared" si="1"/>
        <v>0</v>
      </c>
    </row>
    <row r="62" spans="2:42" s="61" customFormat="1" ht="12.6" customHeight="1">
      <c r="B62" s="143" t="s">
        <v>86</v>
      </c>
      <c r="C62" s="206">
        <f>+grundpriser!B65+diff.!$B65</f>
        <v>26.8</v>
      </c>
      <c r="D62" s="142">
        <f>+grundpriser!C65+diff.!$C65</f>
        <v>25.9</v>
      </c>
      <c r="E62" s="141">
        <f>+grundpriser!D65+diff.!$D65</f>
        <v>25.25</v>
      </c>
      <c r="F62" s="142">
        <f>+grundpriser!E65+diff.!$E65</f>
        <v>24.7</v>
      </c>
      <c r="G62" s="141">
        <f>+grundpriser!F65+diff.!$F65</f>
        <v>24.2</v>
      </c>
      <c r="H62" s="142">
        <f>+grundpriser!G65+diff.!$G65</f>
        <v>23.599999999999998</v>
      </c>
      <c r="I62" s="141">
        <f>+grundpriser!H65+diff.!$H65</f>
        <v>22.95</v>
      </c>
      <c r="J62" s="142">
        <f>+grundpriser!I65+diff.!$I65</f>
        <v>22.4</v>
      </c>
      <c r="K62" s="141">
        <f>+grundpriser!J65+diff.!$J65</f>
        <v>21.95</v>
      </c>
      <c r="L62" s="142">
        <f>+grundpriser!K65+diff.!$K65</f>
        <v>21.65</v>
      </c>
      <c r="M62" s="141">
        <f>+grundpriser!L65+diff.!$L65</f>
        <v>21.4</v>
      </c>
      <c r="N62" s="142">
        <f>+grundpriser!M65+diff.!$M65</f>
        <v>20.95</v>
      </c>
      <c r="O62" s="141">
        <f>+grundpriser!N65+diff.!$O65</f>
        <v>20.25</v>
      </c>
      <c r="P62" s="142">
        <f>+grundpriser!O65+diff.!$O65</f>
        <v>18.599999999999998</v>
      </c>
      <c r="Q62" s="141">
        <f>+grundpriser!P65+diff.!$P65</f>
        <v>18.099999999999998</v>
      </c>
      <c r="R62" s="201"/>
      <c r="S62" s="49">
        <v>347.7</v>
      </c>
      <c r="T62" s="273">
        <f t="shared" si="5"/>
        <v>338.70000000000005</v>
      </c>
      <c r="U62" s="277" t="s">
        <v>60</v>
      </c>
      <c r="V62" s="65">
        <f t="shared" si="3"/>
        <v>335.70000000000005</v>
      </c>
      <c r="W62" s="138"/>
      <c r="X62" s="140" t="s">
        <v>126</v>
      </c>
      <c r="Y62" s="288">
        <f t="shared" si="2"/>
        <v>3</v>
      </c>
      <c r="Z62" s="15">
        <v>338.70000000000005</v>
      </c>
      <c r="AA62" s="15">
        <f t="shared" si="7"/>
        <v>338.70000000000005</v>
      </c>
      <c r="AB62" s="15">
        <f t="shared" si="1"/>
        <v>0</v>
      </c>
    </row>
    <row r="63" spans="2:42" s="61" customFormat="1" ht="12.6" customHeight="1">
      <c r="B63" s="143" t="s">
        <v>87</v>
      </c>
      <c r="C63" s="206">
        <f>+grundpriser!B66+diff.!$B66</f>
        <v>26.55</v>
      </c>
      <c r="D63" s="142">
        <f>+grundpriser!C66+diff.!$C66</f>
        <v>25.849999999999998</v>
      </c>
      <c r="E63" s="141">
        <f>+grundpriser!D66+diff.!$D66</f>
        <v>25.25</v>
      </c>
      <c r="F63" s="142">
        <f>+grundpriser!E66+diff.!$E66</f>
        <v>24.65</v>
      </c>
      <c r="G63" s="141">
        <f>+grundpriser!F66+diff.!$F66</f>
        <v>23.95</v>
      </c>
      <c r="H63" s="142">
        <f>+grundpriser!G66+diff.!$G66</f>
        <v>23.25</v>
      </c>
      <c r="I63" s="141">
        <f>+grundpriser!H66+diff.!$H66</f>
        <v>22.599999999999998</v>
      </c>
      <c r="J63" s="142">
        <f>+grundpriser!I66+diff.!$I66</f>
        <v>22.05</v>
      </c>
      <c r="K63" s="141">
        <f>+grundpriser!J66+diff.!$J66</f>
        <v>21.5</v>
      </c>
      <c r="L63" s="142">
        <f>+grundpriser!K66+diff.!$K66</f>
        <v>21.3</v>
      </c>
      <c r="M63" s="141">
        <f>+grundpriser!L66+diff.!$L66</f>
        <v>21.25</v>
      </c>
      <c r="N63" s="142">
        <f>+grundpriser!M66+diff.!$M66</f>
        <v>20.95</v>
      </c>
      <c r="O63" s="141">
        <f>+grundpriser!N66+diff.!$O66</f>
        <v>20.5</v>
      </c>
      <c r="P63" s="142">
        <f>+grundpriser!O66+diff.!$O66</f>
        <v>19</v>
      </c>
      <c r="Q63" s="141">
        <f>+grundpriser!P66+diff.!$P66</f>
        <v>18.5</v>
      </c>
      <c r="R63" s="201"/>
      <c r="S63" s="49">
        <v>346.15</v>
      </c>
      <c r="T63" s="273">
        <f t="shared" si="5"/>
        <v>337.15000000000003</v>
      </c>
      <c r="U63" s="277" t="s">
        <v>60</v>
      </c>
      <c r="V63" s="65">
        <f t="shared" si="3"/>
        <v>334.15000000000003</v>
      </c>
      <c r="W63" s="138"/>
      <c r="X63" s="140" t="s">
        <v>126</v>
      </c>
      <c r="Y63" s="288">
        <f t="shared" si="2"/>
        <v>3</v>
      </c>
      <c r="Z63" s="15">
        <v>337.15000000000003</v>
      </c>
      <c r="AA63" s="15">
        <f t="shared" si="7"/>
        <v>337.15000000000003</v>
      </c>
      <c r="AB63" s="15">
        <f t="shared" si="1"/>
        <v>0</v>
      </c>
    </row>
    <row r="64" spans="2:42" s="61" customFormat="1" ht="12.6" customHeight="1">
      <c r="B64" s="143" t="s">
        <v>28</v>
      </c>
      <c r="C64" s="206">
        <f>+grundpriser!B67+diff.!$B67</f>
        <v>26.55</v>
      </c>
      <c r="D64" s="142">
        <f>+grundpriser!C67+diff.!$C67</f>
        <v>25.849999999999998</v>
      </c>
      <c r="E64" s="141">
        <f>+grundpriser!D67+diff.!$D67</f>
        <v>25.25</v>
      </c>
      <c r="F64" s="142">
        <f>+grundpriser!E67+diff.!$E67</f>
        <v>24.65</v>
      </c>
      <c r="G64" s="141">
        <f>+grundpriser!F67+diff.!$F67</f>
        <v>23.95</v>
      </c>
      <c r="H64" s="142">
        <f>+grundpriser!G67+diff.!$G67</f>
        <v>23.25</v>
      </c>
      <c r="I64" s="141">
        <f>+grundpriser!H67+diff.!$H67</f>
        <v>22.599999999999998</v>
      </c>
      <c r="J64" s="142">
        <f>+grundpriser!I67+diff.!$I67</f>
        <v>22.05</v>
      </c>
      <c r="K64" s="141">
        <f>+grundpriser!J67+diff.!$J67</f>
        <v>21.5</v>
      </c>
      <c r="L64" s="142">
        <f>+grundpriser!K67+diff.!$K67</f>
        <v>21.3</v>
      </c>
      <c r="M64" s="141">
        <f>+grundpriser!L67+diff.!$L67</f>
        <v>21.25</v>
      </c>
      <c r="N64" s="142">
        <f>+grundpriser!M67+diff.!$M67</f>
        <v>20.95</v>
      </c>
      <c r="O64" s="141">
        <f>+grundpriser!N67+diff.!$O67</f>
        <v>20.5</v>
      </c>
      <c r="P64" s="142">
        <f>+grundpriser!O67+diff.!$O67</f>
        <v>19</v>
      </c>
      <c r="Q64" s="141">
        <f>+grundpriser!P67+diff.!$P67</f>
        <v>18.5</v>
      </c>
      <c r="R64" s="201"/>
      <c r="S64" s="49">
        <v>346.15</v>
      </c>
      <c r="T64" s="273">
        <f>SUM(C64:Q64)</f>
        <v>337.15000000000003</v>
      </c>
      <c r="U64" s="277" t="s">
        <v>60</v>
      </c>
      <c r="V64" s="65">
        <f t="shared" si="3"/>
        <v>334.15000000000003</v>
      </c>
      <c r="W64" s="138"/>
      <c r="X64" s="140" t="s">
        <v>126</v>
      </c>
      <c r="Y64" s="288">
        <f t="shared" si="2"/>
        <v>3</v>
      </c>
      <c r="Z64" s="15">
        <v>337.15000000000003</v>
      </c>
      <c r="AA64" s="15">
        <f t="shared" si="7"/>
        <v>337.15000000000003</v>
      </c>
      <c r="AB64" s="15">
        <f t="shared" si="1"/>
        <v>0</v>
      </c>
    </row>
    <row r="65" spans="2:42" s="61" customFormat="1" ht="12.6" customHeight="1">
      <c r="B65" s="158"/>
      <c r="C65" s="130"/>
      <c r="D65" s="133"/>
      <c r="E65" s="130"/>
      <c r="F65" s="133"/>
      <c r="G65" s="130"/>
      <c r="H65" s="133"/>
      <c r="I65" s="130"/>
      <c r="J65" s="133"/>
      <c r="K65" s="130"/>
      <c r="L65" s="133"/>
      <c r="M65" s="130"/>
      <c r="N65" s="133"/>
      <c r="O65" s="133"/>
      <c r="P65" s="133"/>
      <c r="Q65" s="130"/>
      <c r="R65" s="201"/>
      <c r="S65" s="67"/>
      <c r="T65" s="270"/>
      <c r="U65" s="271"/>
      <c r="V65" s="65"/>
      <c r="W65" s="272"/>
      <c r="X65" s="140"/>
      <c r="Y65" s="288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2:42" s="61" customFormat="1" ht="12.6" customHeight="1">
      <c r="B66" s="312" t="s">
        <v>127</v>
      </c>
      <c r="C66" s="129">
        <v>15</v>
      </c>
      <c r="D66" s="155">
        <v>14</v>
      </c>
      <c r="E66" s="129">
        <v>13</v>
      </c>
      <c r="F66" s="155">
        <v>12</v>
      </c>
      <c r="G66" s="129">
        <v>11</v>
      </c>
      <c r="H66" s="155">
        <v>10</v>
      </c>
      <c r="I66" s="129">
        <v>9</v>
      </c>
      <c r="J66" s="155">
        <v>8</v>
      </c>
      <c r="K66" s="129">
        <v>7</v>
      </c>
      <c r="L66" s="155">
        <v>6</v>
      </c>
      <c r="M66" s="129">
        <v>5</v>
      </c>
      <c r="N66" s="155">
        <v>4</v>
      </c>
      <c r="O66" s="155">
        <v>3</v>
      </c>
      <c r="P66" s="155">
        <v>2</v>
      </c>
      <c r="Q66" s="241">
        <v>1</v>
      </c>
      <c r="R66" s="169"/>
      <c r="S66" s="67"/>
      <c r="T66" s="270"/>
      <c r="U66" s="271"/>
      <c r="V66" s="65"/>
      <c r="W66" s="272"/>
      <c r="X66" s="140"/>
      <c r="Y66" s="288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2:42" s="61" customFormat="1" ht="12.6" customHeight="1">
      <c r="B67" s="313"/>
      <c r="C67" s="125" t="s">
        <v>3</v>
      </c>
      <c r="D67" s="156" t="s">
        <v>4</v>
      </c>
      <c r="E67" s="125" t="s">
        <v>5</v>
      </c>
      <c r="F67" s="156" t="s">
        <v>6</v>
      </c>
      <c r="G67" s="125" t="s">
        <v>7</v>
      </c>
      <c r="H67" s="156" t="s">
        <v>8</v>
      </c>
      <c r="I67" s="125" t="s">
        <v>9</v>
      </c>
      <c r="J67" s="156" t="s">
        <v>10</v>
      </c>
      <c r="K67" s="125" t="s">
        <v>11</v>
      </c>
      <c r="L67" s="156" t="s">
        <v>12</v>
      </c>
      <c r="M67" s="125" t="s">
        <v>13</v>
      </c>
      <c r="N67" s="156" t="s">
        <v>14</v>
      </c>
      <c r="O67" s="156" t="s">
        <v>15</v>
      </c>
      <c r="P67" s="156" t="s">
        <v>16</v>
      </c>
      <c r="Q67" s="242" t="s">
        <v>17</v>
      </c>
      <c r="R67" s="169"/>
      <c r="S67" s="67"/>
      <c r="T67" s="270"/>
      <c r="U67" s="271"/>
      <c r="V67" s="65"/>
      <c r="W67" s="272"/>
      <c r="X67" s="140"/>
      <c r="Y67" s="288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2:42" s="61" customFormat="1" ht="7.9" customHeight="1">
      <c r="B68" s="210"/>
      <c r="C68" s="134"/>
      <c r="D68" s="157"/>
      <c r="E68" s="134"/>
      <c r="F68" s="157"/>
      <c r="G68" s="134"/>
      <c r="H68" s="157"/>
      <c r="I68" s="134"/>
      <c r="J68" s="157"/>
      <c r="K68" s="134"/>
      <c r="L68" s="157"/>
      <c r="M68" s="134"/>
      <c r="N68" s="157"/>
      <c r="O68" s="157"/>
      <c r="P68" s="157"/>
      <c r="Q68" s="134"/>
      <c r="R68" s="169"/>
      <c r="S68" s="67"/>
      <c r="T68" s="270"/>
      <c r="U68" s="271"/>
      <c r="V68" s="65"/>
      <c r="W68" s="272"/>
      <c r="X68" s="140"/>
      <c r="Y68" s="288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2:42" s="61" customFormat="1" ht="12.6" customHeight="1">
      <c r="B69" s="211" t="s">
        <v>163</v>
      </c>
      <c r="C69" s="131"/>
      <c r="D69" s="189"/>
      <c r="E69" s="131"/>
      <c r="F69" s="177"/>
      <c r="G69" s="132"/>
      <c r="H69" s="177"/>
      <c r="I69" s="132"/>
      <c r="J69" s="177"/>
      <c r="K69" s="132"/>
      <c r="L69" s="177"/>
      <c r="M69" s="132"/>
      <c r="N69" s="177"/>
      <c r="O69" s="177"/>
      <c r="P69" s="177"/>
      <c r="Q69" s="132"/>
      <c r="R69" s="199" t="s">
        <v>98</v>
      </c>
      <c r="S69" s="69"/>
      <c r="T69" s="270"/>
      <c r="U69" s="271"/>
      <c r="V69" s="65"/>
      <c r="W69" s="272"/>
      <c r="X69" s="140"/>
      <c r="Y69" s="288"/>
      <c r="Z69" s="15"/>
      <c r="AA69" s="264"/>
      <c r="AB69" s="15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</row>
    <row r="70" spans="2:42" s="1" customFormat="1" ht="12.6" customHeight="1">
      <c r="B70" s="143" t="s">
        <v>58</v>
      </c>
      <c r="C70" s="239">
        <f>+grundpriser!B73+diff.!$B73</f>
        <v>17.95</v>
      </c>
      <c r="D70" s="240">
        <f>+grundpriser!C73+diff.!$C73</f>
        <v>17.45</v>
      </c>
      <c r="E70" s="239">
        <f>+grundpriser!D73+diff.!$D73</f>
        <v>16.95</v>
      </c>
      <c r="F70" s="240">
        <f>+grundpriser!E73+diff.!$E73</f>
        <v>16.45</v>
      </c>
      <c r="G70" s="239">
        <f>+grundpriser!F73+diff.!$F73</f>
        <v>15.95</v>
      </c>
      <c r="H70" s="240">
        <f>+grundpriser!G73+diff.!$G73</f>
        <v>15.7</v>
      </c>
      <c r="I70" s="239">
        <f>+grundpriser!H73+diff.!$H73</f>
        <v>15.649999999999999</v>
      </c>
      <c r="J70" s="240">
        <f>+grundpriser!I73+diff.!$I73</f>
        <v>15.399999999999999</v>
      </c>
      <c r="K70" s="239">
        <f>+grundpriser!J73+diff.!$J73</f>
        <v>15.099999999999998</v>
      </c>
      <c r="L70" s="240">
        <f>+grundpriser!K73+diff.!$K73</f>
        <v>14.8</v>
      </c>
      <c r="M70" s="239">
        <f>+grundpriser!L73+diff.!$L73</f>
        <v>14.2</v>
      </c>
      <c r="N70" s="240">
        <f>+grundpriser!M73+diff.!$M73</f>
        <v>14.2</v>
      </c>
      <c r="O70" s="239">
        <f>+grundpriser!N73+diff.!$N73</f>
        <v>14.2</v>
      </c>
      <c r="P70" s="240">
        <f>+grundpriser!O73+diff.!$O73</f>
        <v>14.099999999999998</v>
      </c>
      <c r="Q70" s="239">
        <f>+grundpriser!P73+diff.!$P73</f>
        <v>14</v>
      </c>
      <c r="R70" s="201"/>
      <c r="S70" s="50"/>
      <c r="T70" s="65">
        <f t="shared" si="5"/>
        <v>232.09999999999997</v>
      </c>
      <c r="U70" s="139" t="s">
        <v>60</v>
      </c>
      <c r="V70" s="65">
        <f t="shared" si="3"/>
        <v>229.09999999999997</v>
      </c>
      <c r="W70" s="278"/>
      <c r="X70" s="279" t="s">
        <v>126</v>
      </c>
      <c r="Y70" s="288">
        <f t="shared" si="2"/>
        <v>3</v>
      </c>
      <c r="Z70" s="15">
        <v>232.09999999999997</v>
      </c>
      <c r="AA70" s="15">
        <f t="shared" ref="AA70:AA93" si="8">Z70</f>
        <v>232.09999999999997</v>
      </c>
      <c r="AB70" s="15">
        <f t="shared" si="1"/>
        <v>0</v>
      </c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</row>
    <row r="71" spans="2:42" s="1" customFormat="1" ht="12.6" customHeight="1">
      <c r="B71" s="143" t="s">
        <v>67</v>
      </c>
      <c r="C71" s="239">
        <f>+grundpriser!B74+diff.!$B74</f>
        <v>18.05</v>
      </c>
      <c r="D71" s="240">
        <f>+grundpriser!C74+diff.!$C74</f>
        <v>17.55</v>
      </c>
      <c r="E71" s="239">
        <f>+grundpriser!D74+diff.!$D74</f>
        <v>17.05</v>
      </c>
      <c r="F71" s="240">
        <f>+grundpriser!E74+diff.!$E74</f>
        <v>16.55</v>
      </c>
      <c r="G71" s="239">
        <f>+grundpriser!F74+diff.!$F74</f>
        <v>16.05</v>
      </c>
      <c r="H71" s="240">
        <f>+grundpriser!G74+diff.!$G74</f>
        <v>15.8</v>
      </c>
      <c r="I71" s="239">
        <f>+grundpriser!H74+diff.!$H74</f>
        <v>15.75</v>
      </c>
      <c r="J71" s="240">
        <f>+grundpriser!I74+diff.!$I74</f>
        <v>15.5</v>
      </c>
      <c r="K71" s="239">
        <f>+grundpriser!J74+diff.!$J74</f>
        <v>15.2</v>
      </c>
      <c r="L71" s="240">
        <f>+grundpriser!K74+diff.!$K74</f>
        <v>14.899999999999999</v>
      </c>
      <c r="M71" s="239">
        <f>+grundpriser!L74+diff.!$L74</f>
        <v>14.399999999999999</v>
      </c>
      <c r="N71" s="240">
        <f>+grundpriser!M74+diff.!$M74</f>
        <v>14.399999999999999</v>
      </c>
      <c r="O71" s="239">
        <f>+grundpriser!N74+diff.!$N74</f>
        <v>14.349999999999998</v>
      </c>
      <c r="P71" s="240">
        <f>+grundpriser!O74+diff.!$O74</f>
        <v>14.25</v>
      </c>
      <c r="Q71" s="239">
        <f>+grundpriser!P74+diff.!$P74</f>
        <v>14.149999999999999</v>
      </c>
      <c r="R71" s="201"/>
      <c r="S71" s="50"/>
      <c r="T71" s="65">
        <f t="shared" si="5"/>
        <v>233.95000000000002</v>
      </c>
      <c r="U71" s="139" t="s">
        <v>60</v>
      </c>
      <c r="V71" s="65">
        <f t="shared" si="3"/>
        <v>230.95000000000002</v>
      </c>
      <c r="W71" s="278"/>
      <c r="X71" s="279" t="s">
        <v>126</v>
      </c>
      <c r="Y71" s="288">
        <f t="shared" si="2"/>
        <v>3</v>
      </c>
      <c r="Z71" s="15">
        <v>233.95000000000002</v>
      </c>
      <c r="AA71" s="15">
        <f t="shared" si="8"/>
        <v>233.95000000000002</v>
      </c>
      <c r="AB71" s="15">
        <f t="shared" si="1"/>
        <v>0</v>
      </c>
      <c r="AC71" s="265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265"/>
      <c r="AO71" s="265"/>
      <c r="AP71" s="265"/>
    </row>
    <row r="72" spans="2:42" s="1" customFormat="1" ht="12.6" customHeight="1">
      <c r="B72" s="143" t="s">
        <v>68</v>
      </c>
      <c r="C72" s="239">
        <f>+grundpriser!B75+diff.!$B75</f>
        <v>18.149999999999999</v>
      </c>
      <c r="D72" s="240">
        <f>+grundpriser!C75+diff.!$C75</f>
        <v>17.649999999999999</v>
      </c>
      <c r="E72" s="239">
        <f>+grundpriser!D75+diff.!$D75</f>
        <v>17.149999999999999</v>
      </c>
      <c r="F72" s="240">
        <f>+grundpriser!E75+diff.!$E75</f>
        <v>16.649999999999999</v>
      </c>
      <c r="G72" s="239">
        <f>+grundpriser!F75+diff.!$F75</f>
        <v>16.2</v>
      </c>
      <c r="H72" s="240">
        <f>+grundpriser!G75+diff.!$G75</f>
        <v>15.899999999999999</v>
      </c>
      <c r="I72" s="239">
        <f>+grundpriser!H75+diff.!$H75</f>
        <v>15.899999999999999</v>
      </c>
      <c r="J72" s="240">
        <f>+grundpriser!I75+diff.!$I75</f>
        <v>15.599999999999998</v>
      </c>
      <c r="K72" s="239">
        <f>+grundpriser!J75+diff.!$J75</f>
        <v>15.3</v>
      </c>
      <c r="L72" s="240">
        <f>+grundpriser!K75+diff.!$K75</f>
        <v>15.05</v>
      </c>
      <c r="M72" s="239">
        <f>+grundpriser!L75+diff.!$L75</f>
        <v>14.649999999999999</v>
      </c>
      <c r="N72" s="240">
        <f>+grundpriser!M75+diff.!$M75</f>
        <v>14.649999999999999</v>
      </c>
      <c r="O72" s="239">
        <f>+grundpriser!N75+diff.!$N75</f>
        <v>14.55</v>
      </c>
      <c r="P72" s="240">
        <f>+grundpriser!O75+diff.!$O75</f>
        <v>14.45</v>
      </c>
      <c r="Q72" s="239">
        <f>+grundpriser!P75+diff.!$P75</f>
        <v>14.3</v>
      </c>
      <c r="R72" s="201"/>
      <c r="S72" s="50"/>
      <c r="T72" s="65">
        <f t="shared" si="5"/>
        <v>236.15000000000003</v>
      </c>
      <c r="U72" s="139" t="s">
        <v>60</v>
      </c>
      <c r="V72" s="65">
        <f t="shared" si="3"/>
        <v>233.15000000000003</v>
      </c>
      <c r="W72" s="278"/>
      <c r="X72" s="279" t="s">
        <v>126</v>
      </c>
      <c r="Y72" s="288">
        <f t="shared" si="2"/>
        <v>3</v>
      </c>
      <c r="Z72" s="15">
        <v>236.15000000000003</v>
      </c>
      <c r="AA72" s="15">
        <f t="shared" si="8"/>
        <v>236.15000000000003</v>
      </c>
      <c r="AB72" s="15">
        <f t="shared" si="1"/>
        <v>0</v>
      </c>
      <c r="AC72" s="265"/>
      <c r="AD72" s="265"/>
      <c r="AE72" s="265"/>
      <c r="AF72" s="265"/>
      <c r="AG72" s="265"/>
      <c r="AH72" s="265"/>
      <c r="AI72" s="265"/>
      <c r="AJ72" s="265"/>
      <c r="AK72" s="265"/>
      <c r="AL72" s="265"/>
      <c r="AM72" s="265"/>
      <c r="AN72" s="265"/>
      <c r="AO72" s="265"/>
      <c r="AP72" s="265"/>
    </row>
    <row r="73" spans="2:42" s="1" customFormat="1" ht="12.6" customHeight="1">
      <c r="B73" s="143" t="s">
        <v>95</v>
      </c>
      <c r="C73" s="239">
        <f>+grundpriser!B76+diff.!$B76</f>
        <v>18.25</v>
      </c>
      <c r="D73" s="240">
        <f>+grundpriser!C76+diff.!$C76</f>
        <v>17.75</v>
      </c>
      <c r="E73" s="239">
        <f>+grundpriser!D76+diff.!$D76</f>
        <v>17.25</v>
      </c>
      <c r="F73" s="240">
        <f>+grundpriser!E76+diff.!$E76</f>
        <v>16.75</v>
      </c>
      <c r="G73" s="239">
        <f>+grundpriser!F76+diff.!$F76</f>
        <v>16.3</v>
      </c>
      <c r="H73" s="240">
        <f>+grundpriser!G76+diff.!$G76</f>
        <v>16</v>
      </c>
      <c r="I73" s="239">
        <f>+grundpriser!H76+diff.!$H76</f>
        <v>16</v>
      </c>
      <c r="J73" s="240">
        <f>+grundpriser!I76+diff.!$I76</f>
        <v>15.7</v>
      </c>
      <c r="K73" s="239">
        <f>+grundpriser!J76+diff.!$J76</f>
        <v>15.399999999999999</v>
      </c>
      <c r="L73" s="240">
        <f>+grundpriser!K76+diff.!$K76</f>
        <v>15.2</v>
      </c>
      <c r="M73" s="239">
        <f>+grundpriser!L76+diff.!$L76</f>
        <v>14.849999999999998</v>
      </c>
      <c r="N73" s="240">
        <f>+grundpriser!M76+diff.!$M76</f>
        <v>14.849999999999998</v>
      </c>
      <c r="O73" s="239">
        <f>+grundpriser!N76+diff.!$N76</f>
        <v>14.7</v>
      </c>
      <c r="P73" s="240">
        <f>+grundpriser!O76+diff.!$O76</f>
        <v>14.599999999999998</v>
      </c>
      <c r="Q73" s="239">
        <f>+grundpriser!P76+diff.!$P76</f>
        <v>14.45</v>
      </c>
      <c r="R73" s="201"/>
      <c r="S73" s="50"/>
      <c r="T73" s="65">
        <f t="shared" si="5"/>
        <v>238.04999999999995</v>
      </c>
      <c r="U73" s="139" t="s">
        <v>60</v>
      </c>
      <c r="V73" s="65">
        <f t="shared" si="3"/>
        <v>235.04999999999995</v>
      </c>
      <c r="W73" s="278"/>
      <c r="X73" s="279" t="s">
        <v>126</v>
      </c>
      <c r="Y73" s="288">
        <f t="shared" si="2"/>
        <v>3</v>
      </c>
      <c r="Z73" s="15">
        <v>238.04999999999995</v>
      </c>
      <c r="AA73" s="15">
        <f t="shared" si="8"/>
        <v>238.04999999999995</v>
      </c>
      <c r="AB73" s="15">
        <f t="shared" si="1"/>
        <v>0</v>
      </c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</row>
    <row r="74" spans="2:42" s="1" customFormat="1" ht="12.6" customHeight="1">
      <c r="B74" s="143" t="s">
        <v>70</v>
      </c>
      <c r="C74" s="239">
        <f>+grundpriser!B77+diff.!$B77</f>
        <v>18.349999999999998</v>
      </c>
      <c r="D74" s="240">
        <f>+grundpriser!C77+diff.!$C77</f>
        <v>17.849999999999998</v>
      </c>
      <c r="E74" s="239">
        <f>+grundpriser!D77+diff.!$D77</f>
        <v>17.349999999999998</v>
      </c>
      <c r="F74" s="240">
        <f>+grundpriser!E77+diff.!$E77</f>
        <v>16.849999999999998</v>
      </c>
      <c r="G74" s="239">
        <f>+grundpriser!F77+diff.!$F77</f>
        <v>16.45</v>
      </c>
      <c r="H74" s="240">
        <f>+grundpriser!G77+diff.!$G77</f>
        <v>16.099999999999998</v>
      </c>
      <c r="I74" s="239">
        <f>+grundpriser!H77+diff.!$H77</f>
        <v>16.099999999999998</v>
      </c>
      <c r="J74" s="240">
        <f>+grundpriser!I77+diff.!$I77</f>
        <v>15.8</v>
      </c>
      <c r="K74" s="239">
        <f>+grundpriser!J77+diff.!$J77</f>
        <v>15.5</v>
      </c>
      <c r="L74" s="240">
        <f>+grundpriser!K77+diff.!$K77</f>
        <v>15.349999999999998</v>
      </c>
      <c r="M74" s="239">
        <f>+grundpriser!L77+diff.!$L77</f>
        <v>15.099999999999998</v>
      </c>
      <c r="N74" s="240">
        <f>+grundpriser!M77+diff.!$M77</f>
        <v>15.099999999999998</v>
      </c>
      <c r="O74" s="239">
        <f>+grundpriser!N77+diff.!$N77</f>
        <v>14.899999999999999</v>
      </c>
      <c r="P74" s="240">
        <f>+grundpriser!O77+diff.!$O77</f>
        <v>14.75</v>
      </c>
      <c r="Q74" s="239">
        <f>+grundpriser!P77+diff.!$P77</f>
        <v>14.599999999999998</v>
      </c>
      <c r="R74" s="201"/>
      <c r="S74" s="50"/>
      <c r="T74" s="65">
        <f t="shared" si="5"/>
        <v>240.14999999999998</v>
      </c>
      <c r="U74" s="139" t="s">
        <v>60</v>
      </c>
      <c r="V74" s="65">
        <f t="shared" si="3"/>
        <v>237.14999999999998</v>
      </c>
      <c r="W74" s="278"/>
      <c r="X74" s="279" t="s">
        <v>126</v>
      </c>
      <c r="Y74" s="288">
        <f t="shared" si="2"/>
        <v>3</v>
      </c>
      <c r="Z74" s="15">
        <v>240.14999999999998</v>
      </c>
      <c r="AA74" s="15">
        <f t="shared" si="8"/>
        <v>240.14999999999998</v>
      </c>
      <c r="AB74" s="15">
        <f t="shared" si="1"/>
        <v>0</v>
      </c>
      <c r="AC74" s="265"/>
      <c r="AD74" s="265"/>
      <c r="AE74" s="265"/>
      <c r="AF74" s="265"/>
      <c r="AG74" s="265"/>
      <c r="AH74" s="265"/>
      <c r="AI74" s="265"/>
      <c r="AJ74" s="265"/>
      <c r="AK74" s="265"/>
      <c r="AL74" s="265"/>
      <c r="AM74" s="265"/>
      <c r="AN74" s="265"/>
      <c r="AO74" s="265"/>
      <c r="AP74" s="265"/>
    </row>
    <row r="75" spans="2:42" s="1" customFormat="1" ht="12.6" customHeight="1">
      <c r="B75" s="143" t="s">
        <v>71</v>
      </c>
      <c r="C75" s="239">
        <f>+grundpriser!B78+diff.!$B78</f>
        <v>18.45</v>
      </c>
      <c r="D75" s="240">
        <f>+grundpriser!C78+diff.!$C78</f>
        <v>17.95</v>
      </c>
      <c r="E75" s="239">
        <f>+grundpriser!D78+diff.!$D78</f>
        <v>17.45</v>
      </c>
      <c r="F75" s="240">
        <f>+grundpriser!E78+diff.!$E78</f>
        <v>16.95</v>
      </c>
      <c r="G75" s="239">
        <f>+grundpriser!F78+diff.!$F78</f>
        <v>16.55</v>
      </c>
      <c r="H75" s="240">
        <f>+grundpriser!G78+diff.!$G78</f>
        <v>16.25</v>
      </c>
      <c r="I75" s="239">
        <f>+grundpriser!H78+diff.!$H78</f>
        <v>16.25</v>
      </c>
      <c r="J75" s="240">
        <f>+grundpriser!I78+diff.!$I78</f>
        <v>15.899999999999999</v>
      </c>
      <c r="K75" s="239">
        <f>+grundpriser!J78+diff.!$J78</f>
        <v>15.649999999999999</v>
      </c>
      <c r="L75" s="240">
        <f>+grundpriser!K78+diff.!$K78</f>
        <v>15.5</v>
      </c>
      <c r="M75" s="239">
        <f>+grundpriser!L78+diff.!$L78</f>
        <v>15.3</v>
      </c>
      <c r="N75" s="240">
        <f>+grundpriser!M78+diff.!$M78</f>
        <v>15.3</v>
      </c>
      <c r="O75" s="239">
        <f>+grundpriser!N78+diff.!$N78</f>
        <v>15.099999999999998</v>
      </c>
      <c r="P75" s="240">
        <f>+grundpriser!O78+diff.!$O78</f>
        <v>14.95</v>
      </c>
      <c r="Q75" s="239">
        <f>+grundpriser!P78+diff.!$P78</f>
        <v>14.75</v>
      </c>
      <c r="R75" s="201"/>
      <c r="S75" s="50"/>
      <c r="T75" s="65">
        <f t="shared" si="5"/>
        <v>242.3</v>
      </c>
      <c r="U75" s="139" t="s">
        <v>60</v>
      </c>
      <c r="V75" s="65">
        <f t="shared" si="3"/>
        <v>239.3</v>
      </c>
      <c r="W75" s="278"/>
      <c r="X75" s="279" t="s">
        <v>126</v>
      </c>
      <c r="Y75" s="288">
        <f t="shared" si="2"/>
        <v>3</v>
      </c>
      <c r="Z75" s="15">
        <v>242.3</v>
      </c>
      <c r="AA75" s="15">
        <f t="shared" si="8"/>
        <v>242.3</v>
      </c>
      <c r="AB75" s="15">
        <f t="shared" si="1"/>
        <v>0</v>
      </c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</row>
    <row r="76" spans="2:42" s="1" customFormat="1" ht="12.6" customHeight="1">
      <c r="B76" s="143" t="s">
        <v>72</v>
      </c>
      <c r="C76" s="239">
        <f>+grundpriser!B79+diff.!$B79</f>
        <v>18.55</v>
      </c>
      <c r="D76" s="240">
        <f>+grundpriser!C79+diff.!$C79</f>
        <v>18.05</v>
      </c>
      <c r="E76" s="239">
        <f>+grundpriser!D79+diff.!$D79</f>
        <v>17.55</v>
      </c>
      <c r="F76" s="240">
        <f>+grundpriser!E79+diff.!$E79</f>
        <v>17.05</v>
      </c>
      <c r="G76" s="239">
        <f>+grundpriser!F79+diff.!$F79</f>
        <v>16.599999999999998</v>
      </c>
      <c r="H76" s="240">
        <f>+grundpriser!G79+diff.!$G79</f>
        <v>16.399999999999999</v>
      </c>
      <c r="I76" s="239">
        <f>+grundpriser!H79+diff.!$H79</f>
        <v>16.3</v>
      </c>
      <c r="J76" s="240">
        <f>+grundpriser!I79+diff.!$I79</f>
        <v>16</v>
      </c>
      <c r="K76" s="239">
        <f>+grundpriser!J79+diff.!$J79</f>
        <v>15.8</v>
      </c>
      <c r="L76" s="240">
        <f>+grundpriser!K79+diff.!$K79</f>
        <v>15.649999999999999</v>
      </c>
      <c r="M76" s="239">
        <f>+grundpriser!L79+diff.!$L79</f>
        <v>15.55</v>
      </c>
      <c r="N76" s="240">
        <f>+grundpriser!M79+diff.!$M79</f>
        <v>15.55</v>
      </c>
      <c r="O76" s="239">
        <f>+grundpriser!N79+diff.!$N79</f>
        <v>15.3</v>
      </c>
      <c r="P76" s="240">
        <f>+grundpriser!O79+diff.!$O79</f>
        <v>15.099999999999998</v>
      </c>
      <c r="Q76" s="239">
        <f>+grundpriser!P79+diff.!$P79</f>
        <v>14.899999999999999</v>
      </c>
      <c r="R76" s="201"/>
      <c r="S76" s="50"/>
      <c r="T76" s="65">
        <f t="shared" ref="T76:T93" si="9">SUM(C76:Q76)</f>
        <v>244.35000000000005</v>
      </c>
      <c r="U76" s="139" t="s">
        <v>60</v>
      </c>
      <c r="V76" s="65">
        <f t="shared" si="3"/>
        <v>241.35000000000005</v>
      </c>
      <c r="W76" s="278"/>
      <c r="X76" s="279" t="s">
        <v>126</v>
      </c>
      <c r="Y76" s="288">
        <f t="shared" si="2"/>
        <v>3</v>
      </c>
      <c r="Z76" s="15">
        <v>244.35000000000005</v>
      </c>
      <c r="AA76" s="15">
        <f t="shared" si="8"/>
        <v>244.35000000000005</v>
      </c>
      <c r="AB76" s="15">
        <f t="shared" si="1"/>
        <v>0</v>
      </c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</row>
    <row r="77" spans="2:42" s="61" customFormat="1" ht="12.6" customHeight="1">
      <c r="B77" s="143" t="s">
        <v>73</v>
      </c>
      <c r="C77" s="239">
        <f>+grundpriser!B80+diff.!$B80</f>
        <v>19.2</v>
      </c>
      <c r="D77" s="240">
        <f>+grundpriser!C80+diff.!$C80</f>
        <v>18.7</v>
      </c>
      <c r="E77" s="239">
        <f>+grundpriser!D80+diff.!$D80</f>
        <v>18.2</v>
      </c>
      <c r="F77" s="240">
        <f>+grundpriser!E80+diff.!$E80</f>
        <v>17.7</v>
      </c>
      <c r="G77" s="239">
        <f>+grundpriser!F80+diff.!$F80</f>
        <v>17.3</v>
      </c>
      <c r="H77" s="240">
        <f>+grundpriser!G80+diff.!$G80</f>
        <v>17</v>
      </c>
      <c r="I77" s="239">
        <f>+grundpriser!H80+diff.!$H80</f>
        <v>16.899999999999999</v>
      </c>
      <c r="J77" s="240">
        <f>+grundpriser!I80+diff.!$I80</f>
        <v>16.600000000000001</v>
      </c>
      <c r="K77" s="239">
        <f>+grundpriser!J80+diff.!$J80</f>
        <v>16.399999999999999</v>
      </c>
      <c r="L77" s="240">
        <f>+grundpriser!K80+diff.!$K80</f>
        <v>16.25</v>
      </c>
      <c r="M77" s="239">
        <f>+grundpriser!L80+diff.!$L80</f>
        <v>16.100000000000001</v>
      </c>
      <c r="N77" s="240">
        <f>+grundpriser!M80+diff.!$M80</f>
        <v>16.100000000000001</v>
      </c>
      <c r="O77" s="239">
        <f>+grundpriser!N80+diff.!$N80</f>
        <v>15.8</v>
      </c>
      <c r="P77" s="240">
        <f>+grundpriser!O80+diff.!$O80</f>
        <v>15.399999999999999</v>
      </c>
      <c r="Q77" s="239">
        <f>+grundpriser!P80+diff.!$P80</f>
        <v>15.149999999999999</v>
      </c>
      <c r="R77" s="201"/>
      <c r="S77" s="50"/>
      <c r="T77" s="65">
        <f t="shared" si="9"/>
        <v>252.8</v>
      </c>
      <c r="U77" s="139" t="s">
        <v>60</v>
      </c>
      <c r="V77" s="65">
        <f t="shared" si="3"/>
        <v>249.8</v>
      </c>
      <c r="W77" s="138"/>
      <c r="X77" s="140" t="s">
        <v>126</v>
      </c>
      <c r="Y77" s="288">
        <f t="shared" si="2"/>
        <v>3</v>
      </c>
      <c r="Z77" s="15">
        <v>252.8</v>
      </c>
      <c r="AA77" s="15">
        <f t="shared" si="8"/>
        <v>252.8</v>
      </c>
      <c r="AB77" s="15">
        <f t="shared" si="1"/>
        <v>0</v>
      </c>
      <c r="AC77" s="265"/>
      <c r="AD77" s="265"/>
      <c r="AE77" s="265"/>
      <c r="AF77" s="265"/>
      <c r="AG77" s="265"/>
      <c r="AH77" s="265"/>
      <c r="AI77" s="265"/>
      <c r="AJ77" s="265"/>
      <c r="AK77" s="265"/>
      <c r="AL77" s="265"/>
      <c r="AM77" s="265"/>
      <c r="AN77" s="265"/>
      <c r="AO77" s="265"/>
      <c r="AP77" s="265"/>
    </row>
    <row r="78" spans="2:42" s="1" customFormat="1" ht="12.6" customHeight="1">
      <c r="B78" s="143" t="s">
        <v>74</v>
      </c>
      <c r="C78" s="239">
        <f>+grundpriser!B81+diff.!$B81</f>
        <v>19.8</v>
      </c>
      <c r="D78" s="240">
        <f>+grundpriser!C81+diff.!$C81</f>
        <v>19.3</v>
      </c>
      <c r="E78" s="239">
        <f>+grundpriser!D81+diff.!$D81</f>
        <v>18.8</v>
      </c>
      <c r="F78" s="240">
        <f>+grundpriser!E81+diff.!$E81</f>
        <v>18.3</v>
      </c>
      <c r="G78" s="239">
        <f>+grundpriser!F81+diff.!$F81</f>
        <v>17.899999999999999</v>
      </c>
      <c r="H78" s="240">
        <f>+grundpriser!G81+diff.!$G81</f>
        <v>17.55</v>
      </c>
      <c r="I78" s="239">
        <f>+grundpriser!H81+diff.!$H81</f>
        <v>17.399999999999999</v>
      </c>
      <c r="J78" s="240">
        <f>+grundpriser!I81+diff.!$I81</f>
        <v>17.149999999999999</v>
      </c>
      <c r="K78" s="239">
        <f>+grundpriser!J81+diff.!$J81</f>
        <v>16.95</v>
      </c>
      <c r="L78" s="240">
        <f>+grundpriser!K81+diff.!$K81</f>
        <v>16.850000000000001</v>
      </c>
      <c r="M78" s="239">
        <f>+grundpriser!L81+diff.!$L81</f>
        <v>16.600000000000001</v>
      </c>
      <c r="N78" s="240">
        <f>+grundpriser!M81+diff.!$M81</f>
        <v>16.600000000000001</v>
      </c>
      <c r="O78" s="239">
        <f>+grundpriser!N81+diff.!$N81</f>
        <v>16.25</v>
      </c>
      <c r="P78" s="240">
        <f>+grundpriser!O81+diff.!$O81</f>
        <v>15.649999999999999</v>
      </c>
      <c r="Q78" s="239">
        <f>+grundpriser!P81+diff.!$P81</f>
        <v>15.350000000000001</v>
      </c>
      <c r="R78" s="201"/>
      <c r="S78" s="50"/>
      <c r="T78" s="65">
        <f t="shared" si="9"/>
        <v>260.45</v>
      </c>
      <c r="U78" s="139" t="s">
        <v>60</v>
      </c>
      <c r="V78" s="65">
        <f t="shared" ref="V78:V96" si="10">T78-15*0.2</f>
        <v>257.45</v>
      </c>
      <c r="W78" s="278"/>
      <c r="X78" s="279" t="s">
        <v>126</v>
      </c>
      <c r="Y78" s="288">
        <f t="shared" ref="Y78:Y96" si="11">T78-V78</f>
        <v>3</v>
      </c>
      <c r="Z78" s="15">
        <v>260.45</v>
      </c>
      <c r="AA78" s="15">
        <f t="shared" si="8"/>
        <v>260.45</v>
      </c>
      <c r="AB78" s="15">
        <f t="shared" ref="AB78:AB96" si="12">T78-AA78</f>
        <v>0</v>
      </c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</row>
    <row r="79" spans="2:42" s="1" customFormat="1" ht="12.6" customHeight="1">
      <c r="B79" s="143" t="s">
        <v>75</v>
      </c>
      <c r="C79" s="239">
        <f>+grundpriser!B82+diff.!$B82</f>
        <v>20.5</v>
      </c>
      <c r="D79" s="240">
        <f>+grundpriser!C82+diff.!$C82</f>
        <v>20</v>
      </c>
      <c r="E79" s="239">
        <f>+grundpriser!D82+diff.!$D82</f>
        <v>19.5</v>
      </c>
      <c r="F79" s="240">
        <f>+grundpriser!E82+diff.!$E82</f>
        <v>19</v>
      </c>
      <c r="G79" s="239">
        <f>+grundpriser!F82+diff.!$F82</f>
        <v>18.55</v>
      </c>
      <c r="H79" s="240">
        <f>+grundpriser!G82+diff.!$G82</f>
        <v>18.2</v>
      </c>
      <c r="I79" s="239">
        <f>+grundpriser!H82+diff.!$H82</f>
        <v>18.05</v>
      </c>
      <c r="J79" s="240">
        <f>+grundpriser!I82+diff.!$I82</f>
        <v>17.8</v>
      </c>
      <c r="K79" s="239">
        <f>+grundpriser!J82+diff.!$J82</f>
        <v>17.600000000000001</v>
      </c>
      <c r="L79" s="240">
        <f>+grundpriser!K82+diff.!$K82</f>
        <v>17.5</v>
      </c>
      <c r="M79" s="239">
        <f>+grundpriser!L82+diff.!$L82</f>
        <v>17.2</v>
      </c>
      <c r="N79" s="240">
        <f>+grundpriser!M82+diff.!$M82</f>
        <v>17.2</v>
      </c>
      <c r="O79" s="239">
        <f>+grundpriser!N82+diff.!$N82</f>
        <v>16.8</v>
      </c>
      <c r="P79" s="240">
        <f>+grundpriser!O82+diff.!$O82</f>
        <v>16</v>
      </c>
      <c r="Q79" s="239">
        <f>+grundpriser!P82+diff.!$P82</f>
        <v>15.650000000000002</v>
      </c>
      <c r="R79" s="201"/>
      <c r="S79" s="50"/>
      <c r="T79" s="65">
        <f t="shared" si="9"/>
        <v>269.55</v>
      </c>
      <c r="U79" s="139" t="s">
        <v>60</v>
      </c>
      <c r="V79" s="65">
        <f t="shared" si="10"/>
        <v>266.55</v>
      </c>
      <c r="W79" s="278"/>
      <c r="X79" s="279" t="s">
        <v>126</v>
      </c>
      <c r="Y79" s="288">
        <f t="shared" si="11"/>
        <v>3</v>
      </c>
      <c r="Z79" s="15">
        <v>269.55</v>
      </c>
      <c r="AA79" s="15">
        <f t="shared" si="8"/>
        <v>269.55</v>
      </c>
      <c r="AB79" s="15">
        <f t="shared" si="12"/>
        <v>0</v>
      </c>
      <c r="AC79" s="265"/>
      <c r="AD79" s="265"/>
      <c r="AE79" s="265"/>
      <c r="AF79" s="265"/>
      <c r="AG79" s="265"/>
      <c r="AH79" s="265"/>
      <c r="AI79" s="265"/>
      <c r="AJ79" s="265"/>
      <c r="AK79" s="265"/>
      <c r="AL79" s="265"/>
      <c r="AM79" s="265"/>
      <c r="AN79" s="265"/>
      <c r="AO79" s="265"/>
      <c r="AP79" s="265"/>
    </row>
    <row r="80" spans="2:42" s="1" customFormat="1" ht="12.6" customHeight="1">
      <c r="B80" s="143" t="s">
        <v>76</v>
      </c>
      <c r="C80" s="239">
        <f>+grundpriser!B83+diff.!$B83</f>
        <v>21.1</v>
      </c>
      <c r="D80" s="240">
        <f>+grundpriser!C83+diff.!$C83</f>
        <v>20.6</v>
      </c>
      <c r="E80" s="239">
        <f>+grundpriser!D83+diff.!$D83</f>
        <v>20.100000000000001</v>
      </c>
      <c r="F80" s="240">
        <f>+grundpriser!E83+diff.!$E83</f>
        <v>19.600000000000001</v>
      </c>
      <c r="G80" s="239">
        <f>+grundpriser!F83+diff.!$F83</f>
        <v>19.150000000000002</v>
      </c>
      <c r="H80" s="240">
        <f>+grundpriser!G83+diff.!$G83</f>
        <v>18.75</v>
      </c>
      <c r="I80" s="239">
        <f>+grundpriser!H83+diff.!$H83</f>
        <v>18.55</v>
      </c>
      <c r="J80" s="240">
        <f>+grundpriser!I83+diff.!$I83</f>
        <v>18.350000000000001</v>
      </c>
      <c r="K80" s="239">
        <f>+grundpriser!J83+diff.!$J83</f>
        <v>18.150000000000002</v>
      </c>
      <c r="L80" s="240">
        <f>+grundpriser!K83+diff.!$K83</f>
        <v>18.100000000000001</v>
      </c>
      <c r="M80" s="239">
        <f>+grundpriser!L83+diff.!$L83</f>
        <v>17.75</v>
      </c>
      <c r="N80" s="240">
        <f>+grundpriser!M83+diff.!$M83</f>
        <v>17.7</v>
      </c>
      <c r="O80" s="239">
        <f>+grundpriser!N83+diff.!$N83</f>
        <v>17.3</v>
      </c>
      <c r="P80" s="240">
        <f>+grundpriser!O83+diff.!$O83</f>
        <v>16.25</v>
      </c>
      <c r="Q80" s="239">
        <f>+grundpriser!P83+diff.!$P83</f>
        <v>15.850000000000001</v>
      </c>
      <c r="R80" s="201"/>
      <c r="S80" s="50"/>
      <c r="T80" s="65">
        <f t="shared" si="9"/>
        <v>277.30000000000007</v>
      </c>
      <c r="U80" s="139" t="s">
        <v>60</v>
      </c>
      <c r="V80" s="65">
        <f t="shared" si="10"/>
        <v>274.30000000000007</v>
      </c>
      <c r="W80" s="278"/>
      <c r="X80" s="279" t="s">
        <v>126</v>
      </c>
      <c r="Y80" s="288">
        <f t="shared" si="11"/>
        <v>3</v>
      </c>
      <c r="Z80" s="15">
        <v>277.30000000000007</v>
      </c>
      <c r="AA80" s="15">
        <f t="shared" si="8"/>
        <v>277.30000000000007</v>
      </c>
      <c r="AB80" s="15">
        <f t="shared" si="12"/>
        <v>0</v>
      </c>
      <c r="AC80" s="265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</row>
    <row r="81" spans="2:43" s="1" customFormat="1" ht="12.6" customHeight="1">
      <c r="B81" s="143" t="s">
        <v>77</v>
      </c>
      <c r="C81" s="239">
        <f>+grundpriser!B84+diff.!$B84</f>
        <v>21.75</v>
      </c>
      <c r="D81" s="240">
        <f>+grundpriser!C84+diff.!$C84</f>
        <v>21.25</v>
      </c>
      <c r="E81" s="239">
        <f>+grundpriser!D84+diff.!$D84</f>
        <v>20.75</v>
      </c>
      <c r="F81" s="240">
        <f>+grundpriser!E84+diff.!$E84</f>
        <v>20.25</v>
      </c>
      <c r="G81" s="239">
        <f>+grundpriser!F84+diff.!$F84</f>
        <v>19.75</v>
      </c>
      <c r="H81" s="240">
        <f>+grundpriser!G84+diff.!$G84</f>
        <v>19.350000000000001</v>
      </c>
      <c r="I81" s="239">
        <f>+grundpriser!H84+diff.!$H84</f>
        <v>19.149999999999999</v>
      </c>
      <c r="J81" s="240">
        <f>+grundpriser!I84+diff.!$I84</f>
        <v>18.950000000000003</v>
      </c>
      <c r="K81" s="239">
        <f>+grundpriser!J84+diff.!$J84</f>
        <v>18.850000000000001</v>
      </c>
      <c r="L81" s="240">
        <f>+grundpriser!K84+diff.!$K84</f>
        <v>18.75</v>
      </c>
      <c r="M81" s="239">
        <f>+grundpriser!L84+diff.!$L84</f>
        <v>18.299999999999997</v>
      </c>
      <c r="N81" s="240">
        <f>+grundpriser!M84+diff.!$M84</f>
        <v>18.25</v>
      </c>
      <c r="O81" s="239">
        <f>+grundpriser!N84+diff.!$N84</f>
        <v>17.799999999999997</v>
      </c>
      <c r="P81" s="240">
        <f>+grundpriser!O84+diff.!$O84</f>
        <v>16.549999999999997</v>
      </c>
      <c r="Q81" s="239">
        <f>+grundpriser!P84+diff.!$P84</f>
        <v>16.100000000000001</v>
      </c>
      <c r="R81" s="201"/>
      <c r="S81" s="50"/>
      <c r="T81" s="65">
        <f t="shared" si="9"/>
        <v>285.8</v>
      </c>
      <c r="U81" s="139" t="s">
        <v>60</v>
      </c>
      <c r="V81" s="65">
        <f t="shared" si="10"/>
        <v>282.8</v>
      </c>
      <c r="W81" s="278"/>
      <c r="X81" s="279" t="s">
        <v>126</v>
      </c>
      <c r="Y81" s="288">
        <f t="shared" si="11"/>
        <v>3</v>
      </c>
      <c r="Z81" s="15">
        <v>285.8</v>
      </c>
      <c r="AA81" s="15">
        <f t="shared" si="8"/>
        <v>285.8</v>
      </c>
      <c r="AB81" s="15">
        <f t="shared" si="12"/>
        <v>0</v>
      </c>
      <c r="AC81" s="265"/>
      <c r="AD81" s="265"/>
      <c r="AE81" s="265"/>
      <c r="AF81" s="265"/>
      <c r="AG81" s="265"/>
      <c r="AH81" s="265"/>
      <c r="AI81" s="265"/>
      <c r="AJ81" s="265"/>
      <c r="AK81" s="265"/>
      <c r="AL81" s="265"/>
      <c r="AM81" s="265"/>
      <c r="AN81" s="265"/>
      <c r="AO81" s="265"/>
      <c r="AP81" s="265"/>
    </row>
    <row r="82" spans="2:43" s="1" customFormat="1" ht="12.6" customHeight="1">
      <c r="B82" s="143" t="s">
        <v>78</v>
      </c>
      <c r="C82" s="239">
        <f>+grundpriser!B85+diff.!$B85</f>
        <v>22.4</v>
      </c>
      <c r="D82" s="240">
        <f>+grundpriser!C85+diff.!$C85</f>
        <v>21.9</v>
      </c>
      <c r="E82" s="239">
        <f>+grundpriser!D85+diff.!$D85</f>
        <v>21.4</v>
      </c>
      <c r="F82" s="240">
        <f>+grundpriser!E85+diff.!$E85</f>
        <v>20.9</v>
      </c>
      <c r="G82" s="239">
        <f>+grundpriser!F85+diff.!$F85</f>
        <v>20.399999999999999</v>
      </c>
      <c r="H82" s="240">
        <f>+grundpriser!G85+diff.!$G85</f>
        <v>19.899999999999999</v>
      </c>
      <c r="I82" s="239">
        <f>+grundpriser!H85+diff.!$H85</f>
        <v>19.700000000000003</v>
      </c>
      <c r="J82" s="240">
        <f>+grundpriser!I85+diff.!$I85</f>
        <v>19.600000000000001</v>
      </c>
      <c r="K82" s="239">
        <f>+grundpriser!J85+diff.!$J85</f>
        <v>19.5</v>
      </c>
      <c r="L82" s="240">
        <f>+grundpriser!K85+diff.!$K85</f>
        <v>19.399999999999999</v>
      </c>
      <c r="M82" s="239">
        <f>+grundpriser!L85+diff.!$L85</f>
        <v>18.899999999999999</v>
      </c>
      <c r="N82" s="240">
        <f>+grundpriser!M85+diff.!$M85</f>
        <v>18.75</v>
      </c>
      <c r="O82" s="239">
        <f>+grundpriser!N85+diff.!$N85</f>
        <v>18.350000000000001</v>
      </c>
      <c r="P82" s="240">
        <f>+grundpriser!O85+diff.!$O85</f>
        <v>16.850000000000001</v>
      </c>
      <c r="Q82" s="239">
        <f>+grundpriser!P85+diff.!$P85</f>
        <v>16.350000000000001</v>
      </c>
      <c r="R82" s="201"/>
      <c r="S82" s="50"/>
      <c r="T82" s="65">
        <f t="shared" si="9"/>
        <v>294.30000000000007</v>
      </c>
      <c r="U82" s="139" t="s">
        <v>60</v>
      </c>
      <c r="V82" s="65">
        <f t="shared" si="10"/>
        <v>291.30000000000007</v>
      </c>
      <c r="W82" s="278"/>
      <c r="X82" s="279" t="s">
        <v>126</v>
      </c>
      <c r="Y82" s="288">
        <f t="shared" si="11"/>
        <v>3</v>
      </c>
      <c r="Z82" s="15">
        <v>294.30000000000007</v>
      </c>
      <c r="AA82" s="15">
        <f t="shared" si="8"/>
        <v>294.30000000000007</v>
      </c>
      <c r="AB82" s="15">
        <f t="shared" si="12"/>
        <v>0</v>
      </c>
      <c r="AC82" s="265"/>
      <c r="AD82" s="265"/>
      <c r="AE82" s="265"/>
      <c r="AF82" s="265"/>
      <c r="AG82" s="265"/>
      <c r="AH82" s="265"/>
      <c r="AI82" s="265"/>
      <c r="AJ82" s="265"/>
      <c r="AK82" s="265"/>
      <c r="AL82" s="265"/>
      <c r="AM82" s="265"/>
      <c r="AN82" s="265"/>
      <c r="AO82" s="265"/>
      <c r="AP82" s="265"/>
    </row>
    <row r="83" spans="2:43" s="1" customFormat="1" ht="12.6" customHeight="1">
      <c r="B83" s="143" t="s">
        <v>79</v>
      </c>
      <c r="C83" s="239">
        <f>+grundpriser!B86+diff.!$B86</f>
        <v>22.700000000000003</v>
      </c>
      <c r="D83" s="240">
        <f>+grundpriser!C86+diff.!$C86</f>
        <v>22.200000000000003</v>
      </c>
      <c r="E83" s="239">
        <f>+grundpriser!D86+diff.!$D86</f>
        <v>21.700000000000003</v>
      </c>
      <c r="F83" s="240">
        <f>+grundpriser!E86+diff.!$E86</f>
        <v>21.200000000000003</v>
      </c>
      <c r="G83" s="239">
        <f>+grundpriser!F86+diff.!$F86</f>
        <v>20.700000000000003</v>
      </c>
      <c r="H83" s="240">
        <f>+grundpriser!G86+diff.!$G86</f>
        <v>20.200000000000003</v>
      </c>
      <c r="I83" s="239">
        <f>+grundpriser!H86+diff.!$H86</f>
        <v>20</v>
      </c>
      <c r="J83" s="240">
        <f>+grundpriser!I86+diff.!$I86</f>
        <v>19.850000000000001</v>
      </c>
      <c r="K83" s="239">
        <f>+grundpriser!J86+diff.!$J86</f>
        <v>19.700000000000003</v>
      </c>
      <c r="L83" s="240">
        <f>+grundpriser!K86+diff.!$K86</f>
        <v>19.600000000000001</v>
      </c>
      <c r="M83" s="239">
        <f>+grundpriser!L86+diff.!$L86</f>
        <v>19.100000000000001</v>
      </c>
      <c r="N83" s="240">
        <f>+grundpriser!M86+diff.!$M86</f>
        <v>18.950000000000003</v>
      </c>
      <c r="O83" s="239">
        <f>+grundpriser!N86+diff.!$N86</f>
        <v>18.549999999999997</v>
      </c>
      <c r="P83" s="240">
        <f>+grundpriser!O86+diff.!$O86</f>
        <v>17.049999999999997</v>
      </c>
      <c r="Q83" s="239">
        <f>+grundpriser!P86+diff.!$P86</f>
        <v>16.549999999999997</v>
      </c>
      <c r="R83" s="201"/>
      <c r="S83" s="50"/>
      <c r="T83" s="65">
        <f t="shared" si="9"/>
        <v>298.05</v>
      </c>
      <c r="U83" s="139" t="s">
        <v>60</v>
      </c>
      <c r="V83" s="65">
        <f t="shared" si="10"/>
        <v>295.05</v>
      </c>
      <c r="W83" s="278"/>
      <c r="X83" s="279" t="s">
        <v>126</v>
      </c>
      <c r="Y83" s="288">
        <f t="shared" si="11"/>
        <v>3</v>
      </c>
      <c r="Z83" s="15">
        <v>298.05</v>
      </c>
      <c r="AA83" s="15">
        <f t="shared" si="8"/>
        <v>298.05</v>
      </c>
      <c r="AB83" s="15">
        <f t="shared" si="12"/>
        <v>0</v>
      </c>
      <c r="AC83" s="265"/>
      <c r="AD83" s="265"/>
      <c r="AE83" s="265"/>
      <c r="AF83" s="265"/>
      <c r="AG83" s="265"/>
      <c r="AH83" s="265"/>
      <c r="AI83" s="265"/>
      <c r="AJ83" s="265"/>
      <c r="AK83" s="265"/>
      <c r="AL83" s="265"/>
      <c r="AM83" s="265"/>
      <c r="AN83" s="265"/>
      <c r="AO83" s="265"/>
      <c r="AP83" s="265"/>
    </row>
    <row r="84" spans="2:43" s="1" customFormat="1" ht="12.6" customHeight="1">
      <c r="B84" s="143" t="s">
        <v>80</v>
      </c>
      <c r="C84" s="239">
        <f>+grundpriser!B87+diff.!$B87</f>
        <v>22.950000000000003</v>
      </c>
      <c r="D84" s="240">
        <f>+grundpriser!C87+diff.!$C87</f>
        <v>22.450000000000003</v>
      </c>
      <c r="E84" s="239">
        <f>+grundpriser!D87+diff.!$D87</f>
        <v>21.950000000000003</v>
      </c>
      <c r="F84" s="240">
        <f>+grundpriser!E87+diff.!$E87</f>
        <v>21.450000000000003</v>
      </c>
      <c r="G84" s="239">
        <f>+grundpriser!F87+diff.!$F87</f>
        <v>20.950000000000003</v>
      </c>
      <c r="H84" s="240">
        <f>+grundpriser!G87+diff.!$G87</f>
        <v>20.450000000000003</v>
      </c>
      <c r="I84" s="239">
        <f>+grundpriser!H87+diff.!$H87</f>
        <v>20.25</v>
      </c>
      <c r="J84" s="240">
        <f>+grundpriser!I87+diff.!$I87</f>
        <v>20.049999999999997</v>
      </c>
      <c r="K84" s="239">
        <f>+grundpriser!J87+diff.!$J87</f>
        <v>19.899999999999999</v>
      </c>
      <c r="L84" s="240">
        <f>+grundpriser!K87+diff.!$K87</f>
        <v>19.799999999999997</v>
      </c>
      <c r="M84" s="239">
        <f>+grundpriser!L87+diff.!$L87</f>
        <v>19.349999999999998</v>
      </c>
      <c r="N84" s="240">
        <f>+grundpriser!M87+diff.!$M87</f>
        <v>19.2</v>
      </c>
      <c r="O84" s="239">
        <f>+grundpriser!N87+diff.!$N87</f>
        <v>18.8</v>
      </c>
      <c r="P84" s="240">
        <f>+grundpriser!O87+diff.!$O87</f>
        <v>17.3</v>
      </c>
      <c r="Q84" s="239">
        <f>+grundpriser!P87+diff.!$P87</f>
        <v>16.8</v>
      </c>
      <c r="R84" s="201"/>
      <c r="S84" s="50"/>
      <c r="T84" s="65">
        <f t="shared" si="9"/>
        <v>301.64999999999998</v>
      </c>
      <c r="U84" s="139" t="s">
        <v>60</v>
      </c>
      <c r="V84" s="65">
        <f t="shared" si="10"/>
        <v>298.64999999999998</v>
      </c>
      <c r="W84" s="278"/>
      <c r="X84" s="279" t="s">
        <v>126</v>
      </c>
      <c r="Y84" s="288">
        <f t="shared" si="11"/>
        <v>3</v>
      </c>
      <c r="Z84" s="15">
        <v>301.64999999999998</v>
      </c>
      <c r="AA84" s="15">
        <f t="shared" si="8"/>
        <v>301.64999999999998</v>
      </c>
      <c r="AB84" s="15">
        <f t="shared" si="12"/>
        <v>0</v>
      </c>
      <c r="AC84" s="265"/>
      <c r="AD84" s="265"/>
      <c r="AE84" s="265"/>
      <c r="AF84" s="265"/>
      <c r="AG84" s="265"/>
      <c r="AH84" s="265"/>
      <c r="AI84" s="265"/>
      <c r="AJ84" s="265"/>
      <c r="AK84" s="265"/>
      <c r="AL84" s="265"/>
      <c r="AM84" s="265"/>
      <c r="AN84" s="265"/>
      <c r="AO84" s="265"/>
      <c r="AP84" s="265"/>
    </row>
    <row r="85" spans="2:43" s="1" customFormat="1" ht="12.6" customHeight="1">
      <c r="B85" s="143" t="s">
        <v>81</v>
      </c>
      <c r="C85" s="239">
        <f>+grundpriser!B88+diff.!$B88</f>
        <v>23.200000000000003</v>
      </c>
      <c r="D85" s="240">
        <f>+grundpriser!C88+diff.!$C88</f>
        <v>22.700000000000003</v>
      </c>
      <c r="E85" s="239">
        <f>+grundpriser!D88+diff.!$D88</f>
        <v>22.200000000000003</v>
      </c>
      <c r="F85" s="240">
        <f>+grundpriser!E88+diff.!$E88</f>
        <v>21.700000000000003</v>
      </c>
      <c r="G85" s="239">
        <f>+grundpriser!F88+diff.!$F88</f>
        <v>21.200000000000003</v>
      </c>
      <c r="H85" s="240">
        <f>+grundpriser!G88+diff.!$G88</f>
        <v>20.9</v>
      </c>
      <c r="I85" s="239">
        <f>+grundpriser!H88+diff.!$H88</f>
        <v>20.5</v>
      </c>
      <c r="J85" s="240">
        <f>+grundpriser!I88+diff.!$I88</f>
        <v>20.25</v>
      </c>
      <c r="K85" s="239">
        <f>+grundpriser!J88+diff.!$J88</f>
        <v>20</v>
      </c>
      <c r="L85" s="240">
        <f>+grundpriser!K88+diff.!$K88</f>
        <v>19.950000000000003</v>
      </c>
      <c r="M85" s="239">
        <f>+grundpriser!L88+diff.!$L88</f>
        <v>19.55</v>
      </c>
      <c r="N85" s="240">
        <f>+grundpriser!M88+diff.!$M88</f>
        <v>19.399999999999999</v>
      </c>
      <c r="O85" s="239">
        <f>+grundpriser!N88+diff.!$N88</f>
        <v>19</v>
      </c>
      <c r="P85" s="240">
        <f>+grundpriser!O88+diff.!$O88</f>
        <v>17.5</v>
      </c>
      <c r="Q85" s="239">
        <f>+grundpriser!P88+diff.!$P88</f>
        <v>17</v>
      </c>
      <c r="R85" s="201"/>
      <c r="S85" s="50"/>
      <c r="T85" s="65">
        <f t="shared" si="9"/>
        <v>305.05000000000007</v>
      </c>
      <c r="U85" s="139" t="s">
        <v>60</v>
      </c>
      <c r="V85" s="65">
        <f t="shared" si="10"/>
        <v>302.05000000000007</v>
      </c>
      <c r="W85" s="278"/>
      <c r="X85" s="279" t="s">
        <v>126</v>
      </c>
      <c r="Y85" s="288">
        <f t="shared" si="11"/>
        <v>3</v>
      </c>
      <c r="Z85" s="15">
        <v>305.05000000000007</v>
      </c>
      <c r="AA85" s="15">
        <f t="shared" si="8"/>
        <v>305.05000000000007</v>
      </c>
      <c r="AB85" s="15">
        <f t="shared" si="12"/>
        <v>0</v>
      </c>
      <c r="AC85" s="265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P85" s="265"/>
    </row>
    <row r="86" spans="2:43" s="1" customFormat="1" ht="12.6" customHeight="1">
      <c r="B86" s="143" t="s">
        <v>82</v>
      </c>
      <c r="C86" s="239">
        <f>+grundpriser!B89+diff.!$B89</f>
        <v>23.450000000000003</v>
      </c>
      <c r="D86" s="240">
        <f>+grundpriser!C89+diff.!$C89</f>
        <v>22.950000000000003</v>
      </c>
      <c r="E86" s="239">
        <f>+grundpriser!D89+diff.!$D89</f>
        <v>22.450000000000003</v>
      </c>
      <c r="F86" s="240">
        <f>+grundpriser!E89+diff.!$E89</f>
        <v>21.950000000000003</v>
      </c>
      <c r="G86" s="239">
        <f>+grundpriser!F89+diff.!$F89</f>
        <v>21.450000000000003</v>
      </c>
      <c r="H86" s="240">
        <f>+grundpriser!G89+diff.!$G89</f>
        <v>20.950000000000003</v>
      </c>
      <c r="I86" s="239">
        <f>+grundpriser!H89+diff.!$H89</f>
        <v>20.75</v>
      </c>
      <c r="J86" s="240">
        <f>+grundpriser!I89+diff.!$I89</f>
        <v>20.450000000000003</v>
      </c>
      <c r="K86" s="239">
        <f>+grundpriser!J89+diff.!$J89</f>
        <v>20.200000000000003</v>
      </c>
      <c r="L86" s="240">
        <f>+grundpriser!K89+diff.!$K89</f>
        <v>20.149999999999999</v>
      </c>
      <c r="M86" s="239">
        <f>+grundpriser!L89+diff.!$L89</f>
        <v>19.75</v>
      </c>
      <c r="N86" s="240">
        <f>+grundpriser!M89+diff.!$M89</f>
        <v>19.600000000000001</v>
      </c>
      <c r="O86" s="239">
        <f>+grundpriser!N89+diff.!$N89</f>
        <v>19.2</v>
      </c>
      <c r="P86" s="240">
        <f>+grundpriser!O89+diff.!$O89</f>
        <v>17.7</v>
      </c>
      <c r="Q86" s="239">
        <f>+grundpriser!P89+diff.!$P89</f>
        <v>17.2</v>
      </c>
      <c r="R86" s="201"/>
      <c r="S86" s="50"/>
      <c r="T86" s="65">
        <f t="shared" si="9"/>
        <v>308.2</v>
      </c>
      <c r="U86" s="139" t="s">
        <v>60</v>
      </c>
      <c r="V86" s="65">
        <f t="shared" si="10"/>
        <v>305.2</v>
      </c>
      <c r="W86" s="278"/>
      <c r="X86" s="279" t="s">
        <v>126</v>
      </c>
      <c r="Y86" s="288">
        <f t="shared" si="11"/>
        <v>3</v>
      </c>
      <c r="Z86" s="15">
        <v>308.2</v>
      </c>
      <c r="AA86" s="15">
        <f t="shared" si="8"/>
        <v>308.2</v>
      </c>
      <c r="AB86" s="15">
        <f t="shared" si="12"/>
        <v>0</v>
      </c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</row>
    <row r="87" spans="2:43" s="1" customFormat="1" ht="12.6" customHeight="1">
      <c r="B87" s="143" t="s">
        <v>83</v>
      </c>
      <c r="C87" s="239">
        <f>+grundpriser!B90+diff.!$B90</f>
        <v>23.700000000000003</v>
      </c>
      <c r="D87" s="240">
        <f>+grundpriser!C90+diff.!$C90</f>
        <v>23.200000000000003</v>
      </c>
      <c r="E87" s="239">
        <f>+grundpriser!D90+diff.!$D90</f>
        <v>22.700000000000003</v>
      </c>
      <c r="F87" s="240">
        <f>+grundpriser!E90+diff.!$E90</f>
        <v>22.200000000000003</v>
      </c>
      <c r="G87" s="239">
        <f>+grundpriser!F90+diff.!$F90</f>
        <v>21.700000000000003</v>
      </c>
      <c r="H87" s="240">
        <f>+grundpriser!G90+diff.!$G90</f>
        <v>21.200000000000003</v>
      </c>
      <c r="I87" s="239">
        <f>+grundpriser!H90+diff.!$H90</f>
        <v>21</v>
      </c>
      <c r="J87" s="240">
        <f>+grundpriser!I90+diff.!$I90</f>
        <v>20.65</v>
      </c>
      <c r="K87" s="239">
        <f>+grundpriser!J90+diff.!$J90</f>
        <v>20.45</v>
      </c>
      <c r="L87" s="240">
        <f>+grundpriser!K90+diff.!$K90</f>
        <v>20.399999999999999</v>
      </c>
      <c r="M87" s="239">
        <f>+grundpriser!L90+diff.!$L90</f>
        <v>20</v>
      </c>
      <c r="N87" s="240">
        <f>+grundpriser!M90+diff.!$M90</f>
        <v>19.8</v>
      </c>
      <c r="O87" s="239">
        <f>+grundpriser!N90+diff.!$N90</f>
        <v>19.400000000000002</v>
      </c>
      <c r="P87" s="240">
        <f>+grundpriser!O90+diff.!$O90</f>
        <v>17.900000000000002</v>
      </c>
      <c r="Q87" s="239">
        <f>+grundpriser!P90+diff.!$P90</f>
        <v>17.400000000000002</v>
      </c>
      <c r="R87" s="201"/>
      <c r="S87" s="50"/>
      <c r="T87" s="65">
        <f t="shared" si="9"/>
        <v>311.69999999999993</v>
      </c>
      <c r="U87" s="139" t="s">
        <v>60</v>
      </c>
      <c r="V87" s="65">
        <f t="shared" si="10"/>
        <v>308.69999999999993</v>
      </c>
      <c r="W87" s="278"/>
      <c r="X87" s="279" t="s">
        <v>126</v>
      </c>
      <c r="Y87" s="288">
        <f t="shared" si="11"/>
        <v>3</v>
      </c>
      <c r="Z87" s="15">
        <v>311.69999999999993</v>
      </c>
      <c r="AA87" s="15">
        <f t="shared" si="8"/>
        <v>311.69999999999993</v>
      </c>
      <c r="AB87" s="15">
        <f t="shared" si="12"/>
        <v>0</v>
      </c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</row>
    <row r="88" spans="2:43" s="1" customFormat="1" ht="12.6" customHeight="1">
      <c r="B88" s="143" t="s">
        <v>84</v>
      </c>
      <c r="C88" s="239">
        <f>+grundpriser!B91+diff.!$B91</f>
        <v>23.950000000000003</v>
      </c>
      <c r="D88" s="240">
        <f>+grundpriser!C91+diff.!$C91</f>
        <v>23.450000000000003</v>
      </c>
      <c r="E88" s="239">
        <f>+grundpriser!D91+diff.!$D91</f>
        <v>22.950000000000003</v>
      </c>
      <c r="F88" s="240">
        <f>+grundpriser!E91+diff.!$E91</f>
        <v>22.450000000000003</v>
      </c>
      <c r="G88" s="239">
        <f>+grundpriser!F91+diff.!$F91</f>
        <v>21.950000000000003</v>
      </c>
      <c r="H88" s="240">
        <f>+grundpriser!G91+diff.!$G91</f>
        <v>21.450000000000003</v>
      </c>
      <c r="I88" s="239">
        <f>+grundpriser!H91+diff.!$H91</f>
        <v>21.25</v>
      </c>
      <c r="J88" s="240">
        <f>+grundpriser!I91+diff.!$I91</f>
        <v>20.85</v>
      </c>
      <c r="K88" s="239">
        <f>+grundpriser!J91+diff.!$J91</f>
        <v>20.65</v>
      </c>
      <c r="L88" s="240">
        <f>+grundpriser!K91+diff.!$K91</f>
        <v>20.599999999999998</v>
      </c>
      <c r="M88" s="239">
        <f>+grundpriser!L91+diff.!$L91</f>
        <v>20.2</v>
      </c>
      <c r="N88" s="240">
        <f>+grundpriser!M91+diff.!$M91</f>
        <v>20</v>
      </c>
      <c r="O88" s="239">
        <f>+grundpriser!N91+diff.!$N91</f>
        <v>19.600000000000001</v>
      </c>
      <c r="P88" s="240">
        <f>+grundpriser!O91+diff.!$O91</f>
        <v>18.100000000000001</v>
      </c>
      <c r="Q88" s="239">
        <f>+grundpriser!P91+diff.!$P91</f>
        <v>17.600000000000001</v>
      </c>
      <c r="R88" s="201"/>
      <c r="S88" s="50"/>
      <c r="T88" s="65">
        <f t="shared" si="9"/>
        <v>315.05000000000007</v>
      </c>
      <c r="U88" s="139" t="s">
        <v>60</v>
      </c>
      <c r="V88" s="65">
        <f t="shared" si="10"/>
        <v>312.05000000000007</v>
      </c>
      <c r="W88" s="278"/>
      <c r="X88" s="279" t="s">
        <v>126</v>
      </c>
      <c r="Y88" s="288">
        <f t="shared" si="11"/>
        <v>3</v>
      </c>
      <c r="Z88" s="15">
        <v>315.05000000000007</v>
      </c>
      <c r="AA88" s="15">
        <f t="shared" si="8"/>
        <v>315.05000000000007</v>
      </c>
      <c r="AB88" s="15">
        <f t="shared" si="12"/>
        <v>0</v>
      </c>
      <c r="AC88" s="265"/>
      <c r="AD88" s="265"/>
      <c r="AE88" s="265"/>
      <c r="AF88" s="265"/>
      <c r="AG88" s="265"/>
      <c r="AH88" s="265"/>
      <c r="AI88" s="265"/>
      <c r="AJ88" s="265"/>
      <c r="AK88" s="265"/>
      <c r="AL88" s="265"/>
      <c r="AM88" s="265"/>
      <c r="AN88" s="265"/>
      <c r="AO88" s="265"/>
      <c r="AP88" s="265"/>
    </row>
    <row r="89" spans="2:43" s="1" customFormat="1" ht="12.6" customHeight="1">
      <c r="B89" s="143" t="s">
        <v>59</v>
      </c>
      <c r="C89" s="239">
        <f>+grundpriser!B92+diff.!$B92</f>
        <v>24.200000000000003</v>
      </c>
      <c r="D89" s="240">
        <f>+grundpriser!C92+diff.!$C92</f>
        <v>23.700000000000003</v>
      </c>
      <c r="E89" s="239">
        <f>+grundpriser!D92+diff.!$D92</f>
        <v>23.200000000000003</v>
      </c>
      <c r="F89" s="240">
        <f>+grundpriser!E92+diff.!$E92</f>
        <v>22.700000000000003</v>
      </c>
      <c r="G89" s="239">
        <f>+grundpriser!F92+diff.!$F92</f>
        <v>22.200000000000003</v>
      </c>
      <c r="H89" s="240">
        <f>+grundpriser!G92+diff.!$G92</f>
        <v>21.700000000000003</v>
      </c>
      <c r="I89" s="239">
        <f>+grundpriser!H92+diff.!$H92</f>
        <v>21.5</v>
      </c>
      <c r="J89" s="240">
        <f>+grundpriser!I92+diff.!$I92</f>
        <v>21.049999999999997</v>
      </c>
      <c r="K89" s="239">
        <f>+grundpriser!J92+diff.!$J92</f>
        <v>20.849999999999998</v>
      </c>
      <c r="L89" s="240">
        <f>+grundpriser!K92+diff.!$K92</f>
        <v>20.8</v>
      </c>
      <c r="M89" s="239">
        <f>+grundpriser!L92+diff.!$L92</f>
        <v>20.450000000000003</v>
      </c>
      <c r="N89" s="240">
        <f>+grundpriser!M92+diff.!$M92</f>
        <v>20.200000000000003</v>
      </c>
      <c r="O89" s="239">
        <f>+grundpriser!N92+diff.!$N92</f>
        <v>19.799999999999997</v>
      </c>
      <c r="P89" s="240">
        <f>+grundpriser!O92+diff.!$O92</f>
        <v>18.299999999999997</v>
      </c>
      <c r="Q89" s="239">
        <f>+grundpriser!P92+diff.!$P92</f>
        <v>17.799999999999997</v>
      </c>
      <c r="R89" s="201"/>
      <c r="S89" s="50"/>
      <c r="T89" s="65">
        <f t="shared" si="9"/>
        <v>318.45000000000005</v>
      </c>
      <c r="U89" s="139" t="s">
        <v>60</v>
      </c>
      <c r="V89" s="65">
        <f t="shared" si="10"/>
        <v>315.45000000000005</v>
      </c>
      <c r="W89" s="278"/>
      <c r="X89" s="279" t="s">
        <v>126</v>
      </c>
      <c r="Y89" s="288">
        <f t="shared" si="11"/>
        <v>3</v>
      </c>
      <c r="Z89" s="15">
        <v>318.45000000000005</v>
      </c>
      <c r="AA89" s="15">
        <f t="shared" si="8"/>
        <v>318.45000000000005</v>
      </c>
      <c r="AB89" s="15">
        <f t="shared" si="12"/>
        <v>0</v>
      </c>
      <c r="AC89" s="265"/>
      <c r="AD89" s="265"/>
      <c r="AE89" s="265"/>
      <c r="AF89" s="265"/>
      <c r="AG89" s="265"/>
      <c r="AH89" s="265"/>
      <c r="AI89" s="265"/>
      <c r="AJ89" s="265"/>
      <c r="AK89" s="265"/>
      <c r="AL89" s="265"/>
      <c r="AM89" s="265"/>
      <c r="AN89" s="265"/>
      <c r="AO89" s="265"/>
      <c r="AP89" s="265"/>
    </row>
    <row r="90" spans="2:43" s="1" customFormat="1" ht="12.6" customHeight="1">
      <c r="B90" s="143" t="s">
        <v>85</v>
      </c>
      <c r="C90" s="239">
        <f>+grundpriser!B93+diff.!$B93</f>
        <v>24.85</v>
      </c>
      <c r="D90" s="240">
        <f>+grundpriser!C93+diff.!$C93</f>
        <v>23.950000000000003</v>
      </c>
      <c r="E90" s="239">
        <f>+grundpriser!D93+diff.!$D93</f>
        <v>23.450000000000003</v>
      </c>
      <c r="F90" s="240">
        <f>+grundpriser!E93+diff.!$E93</f>
        <v>22.950000000000003</v>
      </c>
      <c r="G90" s="239">
        <f>+grundpriser!F93+diff.!$F93</f>
        <v>22.450000000000003</v>
      </c>
      <c r="H90" s="240">
        <f>+grundpriser!G93+diff.!$G93</f>
        <v>21.950000000000003</v>
      </c>
      <c r="I90" s="239">
        <f>+grundpriser!H93+diff.!$H93</f>
        <v>21.75</v>
      </c>
      <c r="J90" s="240">
        <f>+grundpriser!I93+diff.!$I93</f>
        <v>21.25</v>
      </c>
      <c r="K90" s="239">
        <f>+grundpriser!J93+diff.!$J93</f>
        <v>21.05</v>
      </c>
      <c r="L90" s="240">
        <f>+grundpriser!K93+diff.!$K93</f>
        <v>21</v>
      </c>
      <c r="M90" s="239">
        <f>+grundpriser!L93+diff.!$L93</f>
        <v>20.700000000000003</v>
      </c>
      <c r="N90" s="240">
        <f>+grundpriser!M93+diff.!$M93</f>
        <v>20.45</v>
      </c>
      <c r="O90" s="239">
        <f>+grundpriser!N93+diff.!$N93</f>
        <v>20.049999999999997</v>
      </c>
      <c r="P90" s="240">
        <f>+grundpriser!O93+diff.!$O93</f>
        <v>18.549999999999997</v>
      </c>
      <c r="Q90" s="239">
        <f>+grundpriser!P93+diff.!$P93</f>
        <v>18.049999999999997</v>
      </c>
      <c r="R90" s="201"/>
      <c r="S90" s="50"/>
      <c r="T90" s="65">
        <f t="shared" si="9"/>
        <v>322.45000000000005</v>
      </c>
      <c r="U90" s="139" t="s">
        <v>60</v>
      </c>
      <c r="V90" s="65">
        <f t="shared" si="10"/>
        <v>319.45000000000005</v>
      </c>
      <c r="W90" s="278"/>
      <c r="X90" s="279" t="s">
        <v>126</v>
      </c>
      <c r="Y90" s="288">
        <f t="shared" si="11"/>
        <v>3</v>
      </c>
      <c r="Z90" s="15">
        <v>322.45000000000005</v>
      </c>
      <c r="AA90" s="15">
        <f t="shared" si="8"/>
        <v>322.45000000000005</v>
      </c>
      <c r="AB90" s="15">
        <f t="shared" si="12"/>
        <v>0</v>
      </c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</row>
    <row r="91" spans="2:43" s="1" customFormat="1" ht="12.6" customHeight="1">
      <c r="B91" s="143" t="s">
        <v>86</v>
      </c>
      <c r="C91" s="239">
        <f>+grundpriser!B94+diff.!$B94</f>
        <v>25.05</v>
      </c>
      <c r="D91" s="240">
        <f>+grundpriser!C94+diff.!$C94</f>
        <v>24.35</v>
      </c>
      <c r="E91" s="239">
        <f>+grundpriser!D94+diff.!$D94</f>
        <v>23.85</v>
      </c>
      <c r="F91" s="240">
        <f>+grundpriser!E94+diff.!$E94</f>
        <v>23.35</v>
      </c>
      <c r="G91" s="239">
        <f>+grundpriser!F94+diff.!$F94</f>
        <v>22.85</v>
      </c>
      <c r="H91" s="240">
        <f>+grundpriser!G94+diff.!$G94</f>
        <v>22.35</v>
      </c>
      <c r="I91" s="239">
        <f>+grundpriser!H94+diff.!$H94</f>
        <v>22.1</v>
      </c>
      <c r="J91" s="240">
        <f>+grundpriser!I94+diff.!$I94</f>
        <v>21.6</v>
      </c>
      <c r="K91" s="239">
        <f>+grundpriser!J94+diff.!$J94</f>
        <v>21.450000000000003</v>
      </c>
      <c r="L91" s="240">
        <f>+grundpriser!K94+diff.!$K94</f>
        <v>21.4</v>
      </c>
      <c r="M91" s="239">
        <f>+grundpriser!L94+diff.!$L94</f>
        <v>21.1</v>
      </c>
      <c r="N91" s="240">
        <f>+grundpriser!M94+diff.!$M94</f>
        <v>20.9</v>
      </c>
      <c r="O91" s="239">
        <f>+grundpriser!N94+diff.!$N94</f>
        <v>20.450000000000003</v>
      </c>
      <c r="P91" s="240">
        <f>+grundpriser!O94+diff.!$O94</f>
        <v>18.950000000000003</v>
      </c>
      <c r="Q91" s="239">
        <f>+grundpriser!P94+diff.!$P94</f>
        <v>18.450000000000003</v>
      </c>
      <c r="R91" s="201"/>
      <c r="S91" s="50"/>
      <c r="T91" s="65">
        <f t="shared" si="9"/>
        <v>328.19999999999993</v>
      </c>
      <c r="U91" s="139" t="s">
        <v>60</v>
      </c>
      <c r="V91" s="65">
        <f t="shared" si="10"/>
        <v>325.19999999999993</v>
      </c>
      <c r="W91" s="278"/>
      <c r="X91" s="279" t="s">
        <v>126</v>
      </c>
      <c r="Y91" s="288">
        <f t="shared" si="11"/>
        <v>3</v>
      </c>
      <c r="Z91" s="15">
        <v>328.19999999999993</v>
      </c>
      <c r="AA91" s="15">
        <f t="shared" si="8"/>
        <v>328.19999999999993</v>
      </c>
      <c r="AB91" s="15">
        <f t="shared" si="12"/>
        <v>0</v>
      </c>
      <c r="AC91" s="265"/>
      <c r="AD91" s="265"/>
      <c r="AE91" s="265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</row>
    <row r="92" spans="2:43" s="1" customFormat="1" ht="13.15" customHeight="1">
      <c r="B92" s="143" t="s">
        <v>87</v>
      </c>
      <c r="C92" s="239">
        <f>+grundpriser!B95+diff.!$B95</f>
        <v>25.25</v>
      </c>
      <c r="D92" s="240">
        <f>+grundpriser!C95+diff.!$C95</f>
        <v>24.75</v>
      </c>
      <c r="E92" s="239">
        <f>+grundpriser!D95+diff.!$D95</f>
        <v>24.25</v>
      </c>
      <c r="F92" s="240">
        <f>+grundpriser!E95+diff.!$E95</f>
        <v>23.75</v>
      </c>
      <c r="G92" s="239">
        <f>+grundpriser!F95+diff.!$F95</f>
        <v>23.25</v>
      </c>
      <c r="H92" s="240">
        <f>+grundpriser!G95+diff.!$G95</f>
        <v>22.75</v>
      </c>
      <c r="I92" s="239">
        <f>+grundpriser!H95+diff.!$H95</f>
        <v>22.5</v>
      </c>
      <c r="J92" s="240">
        <f>+grundpriser!I95+diff.!$I95</f>
        <v>21.95</v>
      </c>
      <c r="K92" s="239">
        <f>+grundpriser!J95+diff.!$J95</f>
        <v>21.900000000000002</v>
      </c>
      <c r="L92" s="240">
        <f>+grundpriser!K95+diff.!$K95</f>
        <v>21.85</v>
      </c>
      <c r="M92" s="239">
        <f>+grundpriser!L95+diff.!$L95</f>
        <v>21.55</v>
      </c>
      <c r="N92" s="240">
        <f>+grundpriser!M95+diff.!$M95</f>
        <v>21.3</v>
      </c>
      <c r="O92" s="239">
        <f>+grundpriser!N95+diff.!$N95</f>
        <v>20.9</v>
      </c>
      <c r="P92" s="240">
        <f>+grundpriser!O95+diff.!$O95</f>
        <v>19.399999999999999</v>
      </c>
      <c r="Q92" s="239">
        <f>+grundpriser!P95+diff.!$P95</f>
        <v>18.899999999999999</v>
      </c>
      <c r="R92" s="201"/>
      <c r="S92" s="50"/>
      <c r="T92" s="65">
        <f t="shared" si="9"/>
        <v>334.24999999999994</v>
      </c>
      <c r="U92" s="139" t="s">
        <v>60</v>
      </c>
      <c r="V92" s="65">
        <f t="shared" si="10"/>
        <v>331.24999999999994</v>
      </c>
      <c r="W92" s="278"/>
      <c r="X92" s="279" t="s">
        <v>126</v>
      </c>
      <c r="Y92" s="288">
        <f t="shared" si="11"/>
        <v>3</v>
      </c>
      <c r="Z92" s="15">
        <v>334.24999999999994</v>
      </c>
      <c r="AA92" s="15">
        <f t="shared" si="8"/>
        <v>334.24999999999994</v>
      </c>
      <c r="AB92" s="15">
        <f t="shared" si="12"/>
        <v>0</v>
      </c>
      <c r="AC92" s="265"/>
      <c r="AD92" s="265"/>
      <c r="AE92" s="265"/>
      <c r="AF92" s="265"/>
      <c r="AG92" s="265"/>
      <c r="AH92" s="265"/>
      <c r="AI92" s="265"/>
      <c r="AJ92" s="265"/>
      <c r="AK92" s="265"/>
      <c r="AL92" s="265"/>
      <c r="AM92" s="265"/>
      <c r="AN92" s="265"/>
      <c r="AO92" s="265"/>
      <c r="AP92" s="264"/>
    </row>
    <row r="93" spans="2:43" s="1" customFormat="1" ht="12.6" customHeight="1">
      <c r="B93" s="143" t="s">
        <v>28</v>
      </c>
      <c r="C93" s="239">
        <f>+grundpriser!B96+diff.!$B96</f>
        <v>25.55</v>
      </c>
      <c r="D93" s="240">
        <f>+grundpriser!C96+diff.!$C96</f>
        <v>25.05</v>
      </c>
      <c r="E93" s="239">
        <f>+grundpriser!D96+diff.!$D96</f>
        <v>24.55</v>
      </c>
      <c r="F93" s="240">
        <f>+grundpriser!E96+diff.!$E96</f>
        <v>24.05</v>
      </c>
      <c r="G93" s="239">
        <f>+grundpriser!F96+diff.!$F96</f>
        <v>23.55</v>
      </c>
      <c r="H93" s="240">
        <f>+grundpriser!G96+diff.!$G96</f>
        <v>23.05</v>
      </c>
      <c r="I93" s="239">
        <f>+grundpriser!H96+diff.!$H96</f>
        <v>22.75</v>
      </c>
      <c r="J93" s="240">
        <f>+grundpriser!I96+diff.!$I96</f>
        <v>22.2</v>
      </c>
      <c r="K93" s="239">
        <f>+grundpriser!J96+diff.!$J96</f>
        <v>22.150000000000002</v>
      </c>
      <c r="L93" s="240">
        <f>+grundpriser!K96+diff.!$K96</f>
        <v>22.1</v>
      </c>
      <c r="M93" s="239">
        <f>+grundpriser!L96+diff.!$L96</f>
        <v>21.8</v>
      </c>
      <c r="N93" s="240">
        <f>+grundpriser!M96+diff.!$M96</f>
        <v>21.55</v>
      </c>
      <c r="O93" s="239">
        <f>+grundpriser!N96+diff.!$N96</f>
        <v>21.15</v>
      </c>
      <c r="P93" s="240">
        <f>+grundpriser!O96+diff.!$O96</f>
        <v>19.649999999999999</v>
      </c>
      <c r="Q93" s="239">
        <f>+grundpriser!P96+diff.!$P96</f>
        <v>19.149999999999999</v>
      </c>
      <c r="R93" s="201"/>
      <c r="S93" s="50"/>
      <c r="T93" s="65">
        <f t="shared" si="9"/>
        <v>338.29999999999995</v>
      </c>
      <c r="U93" s="139" t="s">
        <v>60</v>
      </c>
      <c r="V93" s="65">
        <f t="shared" si="10"/>
        <v>335.29999999999995</v>
      </c>
      <c r="W93" s="278"/>
      <c r="X93" s="279" t="s">
        <v>126</v>
      </c>
      <c r="Y93" s="288">
        <f t="shared" si="11"/>
        <v>3</v>
      </c>
      <c r="Z93" s="15">
        <v>338.29999999999995</v>
      </c>
      <c r="AA93" s="15">
        <f t="shared" si="8"/>
        <v>338.29999999999995</v>
      </c>
      <c r="AB93" s="15">
        <f t="shared" si="12"/>
        <v>0</v>
      </c>
      <c r="AC93" s="265"/>
      <c r="AD93" s="265"/>
      <c r="AE93" s="265"/>
      <c r="AF93" s="265"/>
      <c r="AG93" s="265"/>
      <c r="AH93" s="265"/>
      <c r="AI93" s="265"/>
      <c r="AJ93" s="265"/>
      <c r="AK93" s="265"/>
      <c r="AL93" s="265"/>
      <c r="AM93" s="265"/>
      <c r="AN93" s="265"/>
      <c r="AO93" s="265"/>
      <c r="AP93" s="15"/>
    </row>
    <row r="94" spans="2:43" s="64" customFormat="1" ht="12.6" customHeight="1">
      <c r="B94" s="158"/>
      <c r="C94" s="184"/>
      <c r="D94" s="225"/>
      <c r="E94" s="184"/>
      <c r="F94" s="225"/>
      <c r="G94" s="184"/>
      <c r="H94" s="225"/>
      <c r="I94" s="184"/>
      <c r="J94" s="225"/>
      <c r="K94" s="184"/>
      <c r="L94" s="225"/>
      <c r="M94" s="184"/>
      <c r="N94" s="225"/>
      <c r="O94" s="184"/>
      <c r="P94" s="225"/>
      <c r="Q94" s="184"/>
      <c r="R94" s="169"/>
      <c r="S94" s="192"/>
      <c r="T94" s="273"/>
      <c r="U94" s="274"/>
      <c r="V94" s="65"/>
      <c r="W94" s="280"/>
      <c r="X94" s="281"/>
      <c r="Y94" s="288"/>
      <c r="Z94" s="15"/>
      <c r="AA94" s="268"/>
      <c r="AB94" s="15"/>
      <c r="AC94" s="268"/>
      <c r="AD94" s="268"/>
      <c r="AE94" s="268"/>
      <c r="AF94" s="268"/>
      <c r="AG94" s="268"/>
      <c r="AH94" s="268"/>
      <c r="AI94" s="268"/>
      <c r="AJ94" s="268"/>
      <c r="AK94" s="268"/>
      <c r="AL94" s="268"/>
      <c r="AM94" s="268"/>
      <c r="AN94" s="268"/>
      <c r="AO94" s="268"/>
      <c r="AP94" s="45"/>
    </row>
    <row r="95" spans="2:43" s="192" customFormat="1" ht="12.6" customHeight="1">
      <c r="B95" s="211" t="s">
        <v>128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170"/>
      <c r="T95" s="273"/>
      <c r="U95" s="274"/>
      <c r="V95" s="65"/>
      <c r="W95" s="275"/>
      <c r="X95" s="276"/>
      <c r="Y95" s="288"/>
      <c r="Z95" s="15"/>
      <c r="AA95" s="45"/>
      <c r="AB95" s="1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</row>
    <row r="96" spans="2:43" s="1" customFormat="1" ht="12.6" customHeight="1">
      <c r="B96" s="222" t="s">
        <v>149</v>
      </c>
      <c r="C96" s="141">
        <f>+grundpriser!B102+diff.!B102</f>
        <v>18.8</v>
      </c>
      <c r="D96" s="240">
        <f>+grundpriser!C102+diff.!C102</f>
        <v>18.3</v>
      </c>
      <c r="E96" s="141">
        <f>+grundpriser!D102+diff.!D102</f>
        <v>17.8</v>
      </c>
      <c r="F96" s="240">
        <f>+grundpriser!E102+diff.!E102</f>
        <v>17.3</v>
      </c>
      <c r="G96" s="141">
        <f>+grundpriser!F102+diff.!F102</f>
        <v>16.950000000000003</v>
      </c>
      <c r="H96" s="240">
        <f>+grundpriser!G102+diff.!G102</f>
        <v>16.650000000000002</v>
      </c>
      <c r="I96" s="141">
        <f>+grundpriser!H102+diff.!H102</f>
        <v>16.350000000000001</v>
      </c>
      <c r="J96" s="240">
        <f>+grundpriser!I102+diff.!I102</f>
        <v>16.05</v>
      </c>
      <c r="K96" s="141">
        <f>+grundpriser!J102+diff.!J102</f>
        <v>15.85</v>
      </c>
      <c r="L96" s="240">
        <f>+grundpriser!K102+diff.!K102</f>
        <v>15.700000000000001</v>
      </c>
      <c r="M96" s="141">
        <f>+grundpriser!L102+diff.!L102</f>
        <v>15.6</v>
      </c>
      <c r="N96" s="240">
        <f>+grundpriser!M102+diff.!M102</f>
        <v>15.499999999999998</v>
      </c>
      <c r="O96" s="141">
        <f>+grundpriser!N102+diff.!N102</f>
        <v>15.35</v>
      </c>
      <c r="P96" s="240">
        <f>+grundpriser!O102+diff.!O102</f>
        <v>15.15</v>
      </c>
      <c r="Q96" s="141">
        <f>+grundpriser!P102+diff.!P102</f>
        <v>14.950000000000001</v>
      </c>
      <c r="R96" s="201"/>
      <c r="S96" s="50"/>
      <c r="T96" s="65">
        <f>SUM(C96:Q96)</f>
        <v>246.29999999999998</v>
      </c>
      <c r="U96" s="139" t="s">
        <v>60</v>
      </c>
      <c r="V96" s="65">
        <f t="shared" si="10"/>
        <v>243.29999999999998</v>
      </c>
      <c r="W96" s="278"/>
      <c r="X96" s="279" t="s">
        <v>126</v>
      </c>
      <c r="Y96" s="288">
        <f t="shared" si="11"/>
        <v>3</v>
      </c>
      <c r="Z96" s="15">
        <v>246.29999999999998</v>
      </c>
      <c r="AA96" s="15">
        <f t="shared" ref="AA96" si="13">Z96</f>
        <v>246.29999999999998</v>
      </c>
      <c r="AB96" s="15">
        <f t="shared" si="12"/>
        <v>0</v>
      </c>
      <c r="AC96" s="265"/>
      <c r="AD96" s="265"/>
      <c r="AE96" s="265"/>
      <c r="AF96" s="265"/>
      <c r="AG96" s="265"/>
      <c r="AH96" s="265"/>
      <c r="AI96" s="265"/>
      <c r="AJ96" s="265"/>
      <c r="AK96" s="265"/>
      <c r="AL96" s="265"/>
      <c r="AM96" s="265"/>
      <c r="AN96" s="265"/>
      <c r="AO96" s="45"/>
      <c r="AP96" s="45"/>
      <c r="AQ96" s="61"/>
    </row>
    <row r="97" spans="2:42" s="1" customFormat="1" ht="12.6" customHeight="1">
      <c r="B97" s="159" t="s">
        <v>131</v>
      </c>
      <c r="C97" s="130"/>
      <c r="D97" s="177"/>
      <c r="E97" s="132"/>
      <c r="F97" s="177"/>
      <c r="G97" s="132"/>
      <c r="H97" s="177"/>
      <c r="I97" s="132"/>
      <c r="J97" s="177"/>
      <c r="K97" s="132"/>
      <c r="L97" s="177"/>
      <c r="M97" s="132"/>
      <c r="N97" s="177"/>
      <c r="O97" s="177"/>
      <c r="P97" s="177"/>
      <c r="Q97" s="132"/>
      <c r="R97" s="169"/>
      <c r="S97" s="69"/>
      <c r="T97" s="270"/>
      <c r="U97" s="271"/>
      <c r="V97" s="65"/>
      <c r="W97" s="282"/>
      <c r="X97" s="279"/>
      <c r="Z97" s="2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2:42" s="1" customFormat="1" ht="12.6" customHeight="1">
      <c r="B98" s="159" t="s">
        <v>150</v>
      </c>
      <c r="C98" s="130"/>
      <c r="D98" s="177"/>
      <c r="E98" s="132"/>
      <c r="F98" s="177"/>
      <c r="G98" s="132"/>
      <c r="H98" s="177"/>
      <c r="I98" s="132"/>
      <c r="J98" s="177"/>
      <c r="K98" s="132"/>
      <c r="L98" s="177"/>
      <c r="M98" s="132"/>
      <c r="N98" s="177"/>
      <c r="O98" s="177"/>
      <c r="P98" s="177"/>
      <c r="Q98" s="132"/>
      <c r="R98" s="169"/>
      <c r="S98" s="69"/>
      <c r="T98" s="67"/>
      <c r="U98" s="68"/>
      <c r="V98" s="15"/>
      <c r="W98" s="66"/>
      <c r="X98" s="107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2:42" s="1" customFormat="1" ht="12.6" customHeight="1">
      <c r="B99" s="159"/>
      <c r="C99" s="130"/>
      <c r="D99" s="177"/>
      <c r="E99" s="132"/>
      <c r="F99" s="177"/>
      <c r="G99" s="132"/>
      <c r="H99" s="177"/>
      <c r="I99" s="132"/>
      <c r="J99" s="177"/>
      <c r="K99" s="132"/>
      <c r="L99" s="177"/>
      <c r="M99" s="132"/>
      <c r="N99" s="177"/>
      <c r="O99" s="177"/>
      <c r="P99" s="177"/>
      <c r="Q99" s="132"/>
      <c r="R99" s="169"/>
      <c r="S99" s="69"/>
      <c r="T99" s="67"/>
      <c r="U99" s="68"/>
      <c r="V99" s="15"/>
      <c r="W99" s="66"/>
      <c r="X99" s="107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2:42" s="1" customFormat="1" ht="12.6" customHeight="1">
      <c r="B100" s="159" t="s">
        <v>125</v>
      </c>
      <c r="C100" s="150"/>
      <c r="D100" s="159"/>
      <c r="E100" s="150"/>
      <c r="F100" s="159"/>
      <c r="G100" s="150"/>
      <c r="H100" s="159"/>
      <c r="I100" s="150"/>
      <c r="J100" s="159"/>
      <c r="K100" s="150"/>
      <c r="L100" s="159"/>
      <c r="M100" s="150"/>
      <c r="N100" s="159"/>
      <c r="O100" s="159"/>
      <c r="P100" s="159"/>
      <c r="Q100" s="150"/>
      <c r="R100" s="159"/>
      <c r="S100" s="69"/>
      <c r="T100" s="67"/>
      <c r="U100" s="68"/>
      <c r="V100" s="15"/>
      <c r="W100" s="66"/>
      <c r="X100" s="107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2:42" s="1" customFormat="1" ht="12.6" customHeight="1">
      <c r="B101" s="213"/>
      <c r="C101" s="130"/>
      <c r="D101" s="177"/>
      <c r="E101" s="132"/>
      <c r="F101" s="177"/>
      <c r="G101" s="132"/>
      <c r="H101" s="177"/>
      <c r="I101" s="132"/>
      <c r="J101" s="177"/>
      <c r="K101" s="132"/>
      <c r="L101" s="177"/>
      <c r="M101" s="132"/>
      <c r="N101" s="177"/>
      <c r="O101" s="177"/>
      <c r="P101" s="177"/>
      <c r="Q101" s="132"/>
      <c r="R101" s="201"/>
      <c r="S101" s="69"/>
      <c r="T101" s="67"/>
      <c r="U101" s="68"/>
      <c r="V101" s="15"/>
      <c r="W101" s="66"/>
      <c r="X101" s="107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2:42" s="1" customFormat="1" ht="5.45" customHeight="1">
      <c r="B102" s="247"/>
      <c r="C102" s="248"/>
      <c r="D102" s="249"/>
      <c r="E102" s="248"/>
      <c r="F102" s="249"/>
      <c r="G102" s="248"/>
      <c r="H102" s="249"/>
      <c r="I102" s="248"/>
      <c r="J102" s="249"/>
      <c r="K102" s="248"/>
      <c r="L102" s="249"/>
      <c r="M102" s="248"/>
      <c r="N102" s="249"/>
      <c r="O102" s="249"/>
      <c r="P102" s="249"/>
      <c r="Q102" s="254"/>
      <c r="R102" s="201"/>
      <c r="S102" s="69"/>
      <c r="T102" s="67"/>
      <c r="U102" s="68"/>
      <c r="V102" s="15"/>
      <c r="W102" s="66"/>
      <c r="X102" s="107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2:42" s="1" customFormat="1" ht="12.6" customHeight="1">
      <c r="B103" s="314" t="s">
        <v>134</v>
      </c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6"/>
      <c r="R103" s="253"/>
      <c r="S103" s="192"/>
      <c r="T103" s="15"/>
      <c r="U103" s="68"/>
      <c r="V103" s="15"/>
      <c r="W103" s="64"/>
      <c r="X103" s="107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2:42" s="1" customFormat="1" ht="6" customHeight="1">
      <c r="B104" s="244"/>
      <c r="C104" s="144"/>
      <c r="D104" s="160"/>
      <c r="E104" s="144"/>
      <c r="F104" s="160"/>
      <c r="G104" s="144"/>
      <c r="H104" s="160"/>
      <c r="I104" s="144"/>
      <c r="J104" s="160"/>
      <c r="K104" s="144"/>
      <c r="L104" s="160"/>
      <c r="M104" s="144"/>
      <c r="N104" s="160"/>
      <c r="O104" s="160"/>
      <c r="P104" s="160"/>
      <c r="Q104" s="255"/>
      <c r="R104" s="160"/>
      <c r="S104" s="192"/>
      <c r="T104" s="15"/>
      <c r="U104" s="68"/>
      <c r="V104" s="15"/>
      <c r="W104" s="64"/>
      <c r="X104" s="107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2:42" s="1" customFormat="1" ht="12.6" customHeight="1">
      <c r="B105" s="245"/>
      <c r="C105" s="136" t="s">
        <v>132</v>
      </c>
      <c r="D105" s="158"/>
      <c r="E105" s="126"/>
      <c r="F105" s="158"/>
      <c r="G105" s="126"/>
      <c r="H105" s="214"/>
      <c r="I105" s="231"/>
      <c r="J105" s="232" t="s">
        <v>133</v>
      </c>
      <c r="K105" s="231"/>
      <c r="L105" s="214"/>
      <c r="M105" s="231"/>
      <c r="N105" s="214"/>
      <c r="O105" s="214"/>
      <c r="P105" s="214"/>
      <c r="Q105" s="256"/>
      <c r="R105" s="199"/>
      <c r="S105" s="61"/>
      <c r="T105" s="15"/>
      <c r="U105" s="68"/>
      <c r="V105" s="15"/>
      <c r="X105" s="107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2:42" s="1" customFormat="1" ht="12.6" customHeight="1">
      <c r="B106" s="245"/>
      <c r="C106" s="207" t="s">
        <v>49</v>
      </c>
      <c r="D106" s="147">
        <v>1</v>
      </c>
      <c r="E106" s="147">
        <v>2</v>
      </c>
      <c r="F106" s="147">
        <v>3</v>
      </c>
      <c r="G106" s="147">
        <v>4</v>
      </c>
      <c r="H106" s="147">
        <v>5</v>
      </c>
      <c r="I106" s="231"/>
      <c r="J106" s="146" t="s">
        <v>49</v>
      </c>
      <c r="K106" s="147">
        <v>1</v>
      </c>
      <c r="L106" s="147">
        <v>2</v>
      </c>
      <c r="M106" s="147">
        <v>3</v>
      </c>
      <c r="N106" s="147">
        <v>4</v>
      </c>
      <c r="O106" s="147">
        <v>5</v>
      </c>
      <c r="P106" s="233"/>
      <c r="Q106" s="256"/>
      <c r="R106" s="199"/>
      <c r="S106" s="61"/>
      <c r="T106" s="15"/>
      <c r="U106" s="68"/>
      <c r="V106" s="15"/>
      <c r="X106" s="107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2:42" s="1" customFormat="1" ht="12.6" customHeight="1">
      <c r="B107" s="245"/>
      <c r="C107" s="207" t="s">
        <v>57</v>
      </c>
      <c r="D107" s="148">
        <v>-200</v>
      </c>
      <c r="E107" s="148">
        <v>-25</v>
      </c>
      <c r="F107" s="148">
        <v>0</v>
      </c>
      <c r="G107" s="148">
        <v>0</v>
      </c>
      <c r="H107" s="148">
        <v>-100</v>
      </c>
      <c r="I107" s="234"/>
      <c r="J107" s="146" t="s">
        <v>57</v>
      </c>
      <c r="K107" s="149">
        <v>-150</v>
      </c>
      <c r="L107" s="149">
        <v>-80</v>
      </c>
      <c r="M107" s="149">
        <v>0</v>
      </c>
      <c r="N107" s="149">
        <v>0</v>
      </c>
      <c r="O107" s="149">
        <v>-50</v>
      </c>
      <c r="P107" s="214"/>
      <c r="Q107" s="256"/>
      <c r="R107" s="199"/>
      <c r="S107" s="61"/>
      <c r="T107" s="15"/>
      <c r="U107" s="68"/>
      <c r="V107" s="15"/>
      <c r="X107" s="107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2:42" s="1" customFormat="1" ht="12.6" customHeight="1">
      <c r="B108" s="245"/>
      <c r="C108" s="207" t="s">
        <v>53</v>
      </c>
      <c r="D108" s="148">
        <v>100</v>
      </c>
      <c r="E108" s="148">
        <v>50</v>
      </c>
      <c r="F108" s="148">
        <v>0</v>
      </c>
      <c r="G108" s="148">
        <v>-50</v>
      </c>
      <c r="H108" s="148">
        <v>-200</v>
      </c>
      <c r="I108" s="234"/>
      <c r="J108" s="146" t="s">
        <v>53</v>
      </c>
      <c r="K108" s="149">
        <v>0</v>
      </c>
      <c r="L108" s="149">
        <v>0</v>
      </c>
      <c r="M108" s="149">
        <v>0</v>
      </c>
      <c r="N108" s="149">
        <v>0</v>
      </c>
      <c r="O108" s="149">
        <v>-50</v>
      </c>
      <c r="P108" s="214"/>
      <c r="Q108" s="256"/>
      <c r="R108" s="199"/>
      <c r="S108" s="61"/>
      <c r="T108" s="15"/>
      <c r="U108" s="68"/>
      <c r="V108" s="15"/>
      <c r="X108" s="107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2:42">
      <c r="B109" s="246"/>
      <c r="C109" s="145"/>
      <c r="D109" s="161"/>
      <c r="E109" s="145"/>
      <c r="F109" s="161"/>
      <c r="G109" s="145"/>
      <c r="H109" s="161"/>
      <c r="I109" s="145"/>
      <c r="J109" s="161"/>
      <c r="K109" s="145"/>
      <c r="L109" s="161"/>
      <c r="M109" s="145"/>
      <c r="N109" s="161"/>
      <c r="O109" s="161"/>
      <c r="P109" s="161"/>
      <c r="Q109" s="257"/>
      <c r="R109" s="23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2:42">
      <c r="B110" s="215"/>
      <c r="C110" s="127"/>
      <c r="D110" s="162"/>
      <c r="E110" s="127"/>
      <c r="F110" s="162"/>
      <c r="G110" s="127"/>
      <c r="H110" s="162"/>
      <c r="I110" s="127"/>
      <c r="J110" s="162"/>
      <c r="K110" s="127"/>
      <c r="L110" s="162"/>
      <c r="M110" s="127"/>
      <c r="N110" s="162"/>
      <c r="O110" s="162"/>
      <c r="P110" s="162"/>
      <c r="Q110" s="127"/>
      <c r="R110" s="23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2:42" s="14" customFormat="1" ht="14.1" customHeight="1">
      <c r="B111" s="305" t="s">
        <v>135</v>
      </c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7"/>
      <c r="R111" s="258"/>
      <c r="T111" s="84"/>
      <c r="U111" s="47"/>
      <c r="V111" s="15"/>
      <c r="X111" s="10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2:42" s="101" customFormat="1" ht="14.1" customHeight="1">
      <c r="B112" s="260" t="s">
        <v>167</v>
      </c>
      <c r="C112" s="226"/>
      <c r="D112" s="227"/>
      <c r="E112" s="228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61"/>
      <c r="R112" s="236"/>
      <c r="S112" s="204"/>
      <c r="U112" s="102"/>
      <c r="V112" s="15"/>
      <c r="X112" s="108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2:41" s="101" customFormat="1" ht="14.1" customHeight="1">
      <c r="B113" s="260" t="s">
        <v>168</v>
      </c>
      <c r="C113" s="226"/>
      <c r="D113" s="227"/>
      <c r="E113" s="228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61"/>
      <c r="R113" s="236"/>
      <c r="S113" s="204"/>
      <c r="U113" s="102"/>
      <c r="V113" s="15"/>
      <c r="X113" s="108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2:41" s="101" customFormat="1" ht="14.1" customHeight="1">
      <c r="B114" s="260" t="s">
        <v>172</v>
      </c>
      <c r="C114" s="226"/>
      <c r="D114" s="227"/>
      <c r="E114" s="228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61"/>
      <c r="R114" s="236"/>
      <c r="S114" s="204"/>
      <c r="U114" s="102"/>
      <c r="V114" s="15"/>
      <c r="X114" s="108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2:41" s="101" customFormat="1" ht="14.1" customHeight="1">
      <c r="B115" s="260" t="s">
        <v>173</v>
      </c>
      <c r="C115" s="226"/>
      <c r="D115" s="227"/>
      <c r="E115" s="228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61"/>
      <c r="R115" s="236"/>
      <c r="S115" s="204"/>
      <c r="U115" s="102"/>
      <c r="V115" s="15"/>
      <c r="X115" s="108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2:41" s="101" customFormat="1" ht="14.1" customHeight="1">
      <c r="B116" s="260" t="s">
        <v>174</v>
      </c>
      <c r="C116" s="226"/>
      <c r="D116" s="227"/>
      <c r="E116" s="228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61"/>
      <c r="R116" s="236"/>
      <c r="S116" s="204"/>
      <c r="U116" s="102"/>
      <c r="V116" s="15"/>
      <c r="X116" s="108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2:41" s="101" customFormat="1" ht="14.1" customHeight="1">
      <c r="B117" s="260" t="s">
        <v>175</v>
      </c>
      <c r="C117" s="226"/>
      <c r="D117" s="227"/>
      <c r="E117" s="228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61"/>
      <c r="R117" s="236"/>
      <c r="S117" s="204"/>
      <c r="U117" s="102"/>
      <c r="V117" s="15"/>
      <c r="X117" s="108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2:41" s="101" customFormat="1" ht="14.1" customHeight="1">
      <c r="B118" s="260" t="s">
        <v>176</v>
      </c>
      <c r="C118" s="226"/>
      <c r="D118" s="227"/>
      <c r="E118" s="228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61"/>
      <c r="R118" s="236"/>
      <c r="S118" s="204"/>
      <c r="U118" s="102"/>
      <c r="V118" s="15"/>
      <c r="X118" s="108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2:41" s="101" customFormat="1" ht="14.1" customHeight="1">
      <c r="B119" s="260" t="s">
        <v>165</v>
      </c>
      <c r="C119" s="226"/>
      <c r="D119" s="227"/>
      <c r="E119" s="228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61"/>
      <c r="R119" s="236"/>
      <c r="S119" s="204"/>
      <c r="U119" s="102"/>
      <c r="V119" s="15"/>
      <c r="X119" s="108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2:41" s="101" customFormat="1" ht="14.1" customHeight="1">
      <c r="B120" s="260" t="s">
        <v>170</v>
      </c>
      <c r="C120" s="226"/>
      <c r="D120" s="227"/>
      <c r="E120" s="228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61"/>
      <c r="R120" s="236"/>
      <c r="S120" s="204"/>
      <c r="U120" s="102"/>
      <c r="V120" s="15"/>
      <c r="X120" s="108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2:41" s="101" customFormat="1" ht="14.1" customHeight="1">
      <c r="B121" s="260" t="s">
        <v>171</v>
      </c>
      <c r="C121" s="226"/>
      <c r="D121" s="227"/>
      <c r="E121" s="228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61"/>
      <c r="R121" s="236"/>
      <c r="S121" s="204"/>
      <c r="U121" s="102"/>
      <c r="V121" s="15"/>
      <c r="X121" s="108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2:41" s="101" customFormat="1" ht="14.1" customHeight="1">
      <c r="B122" s="260"/>
      <c r="C122" s="226"/>
      <c r="D122" s="227"/>
      <c r="E122" s="228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61"/>
      <c r="R122" s="236"/>
      <c r="S122" s="204"/>
      <c r="U122" s="102"/>
      <c r="V122" s="15"/>
      <c r="X122" s="108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2:41" s="101" customFormat="1" ht="14.1" customHeight="1">
      <c r="B123" s="262" t="s">
        <v>158</v>
      </c>
      <c r="C123" s="295"/>
      <c r="D123" s="296"/>
      <c r="E123" s="243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7"/>
      <c r="R123" s="236"/>
      <c r="S123" s="204"/>
      <c r="U123" s="102"/>
      <c r="V123" s="15"/>
      <c r="X123" s="108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2:41" ht="12.6" customHeight="1">
      <c r="R124" s="153"/>
      <c r="V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2:41">
      <c r="B125" s="229" t="s">
        <v>164</v>
      </c>
      <c r="R125" s="153"/>
      <c r="V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2:41">
      <c r="V126" s="15"/>
    </row>
    <row r="127" spans="2:41">
      <c r="B127" s="237" t="s">
        <v>137</v>
      </c>
      <c r="C127" s="127"/>
      <c r="D127" s="162"/>
      <c r="E127" s="230" t="s">
        <v>139</v>
      </c>
      <c r="F127" s="127"/>
      <c r="G127" s="127"/>
      <c r="H127" s="162"/>
      <c r="I127" s="127"/>
      <c r="J127" s="128" t="s">
        <v>142</v>
      </c>
      <c r="K127" s="128"/>
      <c r="L127" s="162"/>
      <c r="V127" s="15"/>
    </row>
    <row r="128" spans="2:41">
      <c r="B128" s="215" t="s">
        <v>146</v>
      </c>
      <c r="C128" s="127"/>
      <c r="D128" s="162"/>
      <c r="E128" s="162" t="s">
        <v>148</v>
      </c>
      <c r="F128" s="127"/>
      <c r="G128" s="127"/>
      <c r="H128" s="162"/>
      <c r="I128" s="127"/>
      <c r="J128" s="162" t="s">
        <v>147</v>
      </c>
      <c r="K128" s="162"/>
      <c r="L128" s="162"/>
      <c r="V128" s="15"/>
    </row>
    <row r="129" spans="2:24">
      <c r="B129" s="215" t="s">
        <v>141</v>
      </c>
      <c r="C129" s="127"/>
      <c r="D129" s="162"/>
      <c r="E129" s="162" t="s">
        <v>140</v>
      </c>
      <c r="F129" s="127"/>
      <c r="G129" s="127"/>
      <c r="H129" s="162"/>
      <c r="I129" s="127"/>
      <c r="J129" s="127" t="s">
        <v>144</v>
      </c>
      <c r="K129" s="127"/>
      <c r="L129" s="162"/>
      <c r="V129" s="15"/>
    </row>
    <row r="130" spans="2:24">
      <c r="B130" s="215" t="s">
        <v>138</v>
      </c>
      <c r="C130" s="127"/>
      <c r="D130" s="162"/>
      <c r="E130" s="162" t="s">
        <v>143</v>
      </c>
      <c r="F130" s="127"/>
      <c r="G130" s="127"/>
      <c r="H130" s="162"/>
      <c r="I130" s="127"/>
      <c r="J130" s="127" t="s">
        <v>145</v>
      </c>
      <c r="K130" s="127"/>
      <c r="L130" s="162"/>
      <c r="V130" s="15"/>
    </row>
    <row r="131" spans="2:24">
      <c r="B131" s="215"/>
      <c r="C131" s="127"/>
      <c r="D131" s="162"/>
      <c r="E131" s="127"/>
      <c r="F131" s="162"/>
      <c r="G131" s="127"/>
      <c r="H131" s="162"/>
      <c r="I131" s="127"/>
      <c r="J131" s="162"/>
      <c r="K131" s="127"/>
      <c r="L131" s="162"/>
      <c r="V131" s="15"/>
    </row>
    <row r="132" spans="2:24">
      <c r="V132" s="15"/>
    </row>
    <row r="133" spans="2:24">
      <c r="V133" s="15"/>
    </row>
    <row r="134" spans="2:24" ht="14.25">
      <c r="B134" s="216"/>
      <c r="C134" s="34"/>
      <c r="D134" s="178"/>
      <c r="E134" s="34"/>
      <c r="F134" s="178"/>
      <c r="G134" s="34"/>
      <c r="H134" s="178"/>
      <c r="I134" s="34"/>
      <c r="J134" s="178"/>
      <c r="K134" s="34"/>
      <c r="L134" s="178"/>
      <c r="M134" s="34"/>
      <c r="N134" s="178"/>
      <c r="O134" s="178"/>
      <c r="P134" s="178"/>
      <c r="Q134" s="34"/>
      <c r="V134" s="15"/>
    </row>
    <row r="135" spans="2:24" s="14" customFormat="1" ht="20.25">
      <c r="B135" s="308" t="s">
        <v>99</v>
      </c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T135" s="84"/>
      <c r="U135" s="47"/>
      <c r="V135" s="15"/>
      <c r="X135" s="105"/>
    </row>
    <row r="136" spans="2:24" s="14" customFormat="1" ht="15">
      <c r="B136" s="217" t="s">
        <v>100</v>
      </c>
      <c r="C136" s="34"/>
      <c r="D136" s="178"/>
      <c r="E136" s="34"/>
      <c r="F136" s="178"/>
      <c r="G136" s="34"/>
      <c r="H136" s="178"/>
      <c r="I136" s="34"/>
      <c r="J136" s="178"/>
      <c r="K136" s="34"/>
      <c r="L136" s="178"/>
      <c r="M136" s="34"/>
      <c r="N136" s="178"/>
      <c r="O136" s="178"/>
      <c r="P136" s="178"/>
      <c r="Q136" s="34"/>
      <c r="R136" s="171"/>
      <c r="T136" s="84"/>
      <c r="U136" s="47"/>
      <c r="V136" s="15"/>
      <c r="X136" s="105"/>
    </row>
    <row r="137" spans="2:24" s="14" customFormat="1" ht="14.25">
      <c r="B137" s="216"/>
      <c r="C137" s="34"/>
      <c r="D137" s="178"/>
      <c r="E137" s="34"/>
      <c r="F137" s="178"/>
      <c r="G137" s="34"/>
      <c r="H137" s="178"/>
      <c r="I137" s="34"/>
      <c r="J137" s="178"/>
      <c r="K137" s="34"/>
      <c r="L137" s="178"/>
      <c r="M137" s="34"/>
      <c r="N137" s="178"/>
      <c r="O137" s="178"/>
      <c r="P137" s="178"/>
      <c r="Q137" s="34"/>
      <c r="R137" s="171"/>
      <c r="T137" s="84"/>
      <c r="U137" s="47"/>
      <c r="V137" s="15"/>
      <c r="X137" s="105"/>
    </row>
    <row r="138" spans="2:24" s="14" customFormat="1" ht="14.25">
      <c r="B138" s="165"/>
      <c r="C138" s="91"/>
      <c r="D138" s="190"/>
      <c r="E138" s="90"/>
      <c r="F138" s="179"/>
      <c r="G138" s="92"/>
      <c r="H138" s="179"/>
      <c r="I138" s="93"/>
      <c r="J138" s="185"/>
      <c r="K138" s="92"/>
      <c r="L138" s="179"/>
      <c r="M138" s="92"/>
      <c r="N138" s="187"/>
      <c r="O138" s="185"/>
      <c r="P138" s="179"/>
      <c r="Q138" s="92"/>
      <c r="R138" s="202"/>
      <c r="T138" s="84"/>
      <c r="U138" s="47"/>
      <c r="V138" s="15"/>
      <c r="X138" s="105"/>
    </row>
    <row r="139" spans="2:24" s="14" customFormat="1" ht="14.25">
      <c r="B139" s="165"/>
      <c r="C139" s="91"/>
      <c r="D139" s="190"/>
      <c r="E139" s="90"/>
      <c r="F139" s="179"/>
      <c r="G139" s="92"/>
      <c r="H139" s="179"/>
      <c r="I139" s="93"/>
      <c r="J139" s="185"/>
      <c r="K139" s="92"/>
      <c r="L139" s="179"/>
      <c r="M139" s="92"/>
      <c r="N139" s="187"/>
      <c r="O139" s="185"/>
      <c r="P139" s="179"/>
      <c r="Q139" s="92"/>
      <c r="R139" s="202"/>
      <c r="T139" s="84"/>
      <c r="U139" s="47"/>
      <c r="V139" s="15"/>
      <c r="X139" s="105"/>
    </row>
    <row r="140" spans="2:24" s="14" customFormat="1" ht="14.25">
      <c r="B140" s="165"/>
      <c r="C140" s="91"/>
      <c r="D140" s="190"/>
      <c r="E140" s="90"/>
      <c r="F140" s="179"/>
      <c r="G140" s="92"/>
      <c r="H140" s="179"/>
      <c r="I140" s="93"/>
      <c r="J140" s="185"/>
      <c r="K140" s="92"/>
      <c r="L140" s="179"/>
      <c r="M140" s="92"/>
      <c r="N140" s="187"/>
      <c r="O140" s="185"/>
      <c r="P140" s="179"/>
      <c r="Q140" s="92"/>
      <c r="R140" s="202"/>
      <c r="T140" s="84"/>
      <c r="U140" s="47"/>
      <c r="V140" s="15"/>
      <c r="X140" s="105"/>
    </row>
    <row r="141" spans="2:24" ht="14.25">
      <c r="B141" s="165"/>
      <c r="C141" s="88"/>
      <c r="D141" s="191"/>
      <c r="E141" s="87"/>
      <c r="F141" s="180"/>
      <c r="G141" s="76"/>
      <c r="H141" s="180"/>
      <c r="I141" s="89"/>
      <c r="J141" s="186"/>
      <c r="K141" s="76"/>
      <c r="L141" s="180"/>
      <c r="M141" s="76"/>
      <c r="N141" s="188"/>
      <c r="O141" s="186"/>
      <c r="P141" s="180"/>
      <c r="Q141" s="76"/>
      <c r="R141" s="175"/>
      <c r="V141" s="15"/>
    </row>
    <row r="142" spans="2:24" ht="14.25">
      <c r="B142" s="165"/>
      <c r="C142" s="91"/>
      <c r="D142" s="190"/>
      <c r="E142" s="90"/>
      <c r="F142" s="179"/>
      <c r="G142" s="92"/>
      <c r="H142" s="179"/>
      <c r="I142" s="93"/>
      <c r="J142" s="185"/>
      <c r="K142" s="92"/>
      <c r="L142" s="179"/>
      <c r="M142" s="92"/>
      <c r="N142" s="187"/>
      <c r="O142" s="185"/>
      <c r="P142" s="179"/>
      <c r="Q142" s="92"/>
      <c r="R142" s="202"/>
      <c r="V142" s="15"/>
    </row>
    <row r="143" spans="2:24" ht="14.25">
      <c r="B143" s="165"/>
      <c r="C143" s="91"/>
      <c r="D143" s="190"/>
      <c r="E143" s="90"/>
      <c r="F143" s="179"/>
      <c r="G143" s="92"/>
      <c r="H143" s="179"/>
      <c r="I143" s="93"/>
      <c r="J143" s="185"/>
      <c r="K143" s="92"/>
      <c r="L143" s="179"/>
      <c r="M143" s="92"/>
      <c r="N143" s="187"/>
      <c r="O143" s="185"/>
      <c r="P143" s="179"/>
      <c r="Q143" s="92"/>
      <c r="R143" s="202"/>
      <c r="V143" s="15"/>
    </row>
    <row r="144" spans="2:24" ht="14.25">
      <c r="B144" s="216"/>
      <c r="C144" s="34"/>
      <c r="D144" s="178"/>
      <c r="E144" s="34"/>
      <c r="F144" s="178"/>
      <c r="G144" s="34"/>
      <c r="H144" s="178"/>
      <c r="I144" s="34"/>
      <c r="J144" s="178"/>
      <c r="K144" s="34"/>
      <c r="L144" s="178"/>
      <c r="M144" s="34"/>
      <c r="N144" s="178"/>
      <c r="O144" s="178"/>
      <c r="P144" s="178"/>
      <c r="Q144" s="34"/>
      <c r="V144" s="15"/>
    </row>
    <row r="145" spans="2:24" ht="15" thickBot="1">
      <c r="B145" s="216"/>
      <c r="C145" s="94"/>
      <c r="D145" s="181"/>
      <c r="E145" s="94"/>
      <c r="F145" s="181"/>
      <c r="G145" s="94"/>
      <c r="H145" s="181"/>
      <c r="I145" s="94"/>
      <c r="J145" s="181"/>
      <c r="K145" s="94"/>
      <c r="L145" s="181"/>
      <c r="M145" s="94"/>
      <c r="N145" s="181"/>
      <c r="O145" s="181"/>
      <c r="P145" s="181"/>
      <c r="Q145" s="94"/>
      <c r="R145" s="172"/>
      <c r="V145" s="15"/>
    </row>
    <row r="146" spans="2:24" ht="14.25">
      <c r="B146" s="216"/>
      <c r="C146" s="34"/>
      <c r="D146" s="178"/>
      <c r="E146" s="34"/>
      <c r="F146" s="178"/>
      <c r="G146" s="34"/>
      <c r="H146" s="178"/>
      <c r="I146" s="34"/>
      <c r="J146" s="178"/>
      <c r="K146" s="34"/>
      <c r="L146" s="178"/>
      <c r="M146" s="34"/>
      <c r="N146" s="178"/>
      <c r="O146" s="178"/>
      <c r="P146" s="178"/>
      <c r="Q146" s="34"/>
      <c r="V146" s="15"/>
    </row>
    <row r="147" spans="2:24">
      <c r="B147" s="167"/>
      <c r="C147" s="34"/>
      <c r="D147" s="178"/>
      <c r="E147" s="34"/>
      <c r="F147" s="178"/>
      <c r="G147" s="34"/>
      <c r="H147" s="178"/>
      <c r="I147" s="34"/>
      <c r="J147" s="178"/>
      <c r="K147" s="34"/>
      <c r="L147" s="178"/>
      <c r="M147" s="34"/>
      <c r="N147" s="178"/>
      <c r="O147" s="178"/>
      <c r="P147" s="178"/>
      <c r="Q147" s="34"/>
      <c r="V147" s="15"/>
    </row>
    <row r="148" spans="2:24" s="14" customFormat="1" ht="15">
      <c r="B148" s="217" t="s">
        <v>101</v>
      </c>
      <c r="C148" s="34"/>
      <c r="D148" s="178"/>
      <c r="E148" s="34"/>
      <c r="F148" s="178"/>
      <c r="G148" s="34"/>
      <c r="H148" s="178"/>
      <c r="I148" s="34"/>
      <c r="J148" s="178"/>
      <c r="K148" s="34"/>
      <c r="L148" s="178"/>
      <c r="M148" s="34"/>
      <c r="N148" s="178"/>
      <c r="O148" s="178"/>
      <c r="P148" s="178"/>
      <c r="Q148" s="34"/>
      <c r="R148" s="171"/>
      <c r="T148" s="84"/>
      <c r="U148" s="47"/>
      <c r="V148" s="15"/>
      <c r="X148" s="105"/>
    </row>
    <row r="149" spans="2:24" s="14" customFormat="1" ht="14.25">
      <c r="B149" s="216" t="s">
        <v>102</v>
      </c>
      <c r="C149"/>
      <c r="D149" s="178"/>
      <c r="E149" s="34"/>
      <c r="F149" s="178"/>
      <c r="G149" s="34"/>
      <c r="H149" s="178"/>
      <c r="I149" s="34"/>
      <c r="J149" s="164" t="s">
        <v>103</v>
      </c>
      <c r="K149" s="34"/>
      <c r="L149" s="178"/>
      <c r="M149" s="34"/>
      <c r="N149" s="178"/>
      <c r="O149" s="178"/>
      <c r="P149" s="178"/>
      <c r="Q149" s="34"/>
      <c r="R149" s="171"/>
      <c r="T149" s="84"/>
      <c r="U149" s="47"/>
      <c r="V149" s="15"/>
      <c r="X149" s="105"/>
    </row>
    <row r="150" spans="2:24" s="14" customFormat="1" ht="14.25">
      <c r="B150" s="216" t="s">
        <v>104</v>
      </c>
      <c r="C150" s="34"/>
      <c r="D150" s="178"/>
      <c r="E150" s="34"/>
      <c r="F150" s="178"/>
      <c r="G150" s="34"/>
      <c r="H150" s="178"/>
      <c r="I150" s="34"/>
      <c r="J150" s="178"/>
      <c r="K150" s="34"/>
      <c r="L150" s="178"/>
      <c r="M150" s="34"/>
      <c r="N150" s="178"/>
      <c r="O150" s="178"/>
      <c r="P150" s="178"/>
      <c r="Q150" s="34"/>
      <c r="R150" s="171"/>
      <c r="T150" s="84"/>
      <c r="U150" s="47"/>
      <c r="V150" s="15"/>
      <c r="X150" s="105"/>
    </row>
    <row r="151" spans="2:24" s="14" customFormat="1" ht="14.25">
      <c r="B151" s="165"/>
      <c r="C151" s="86"/>
      <c r="D151" s="165"/>
      <c r="E151" s="86"/>
      <c r="F151" s="182"/>
      <c r="G151" s="85"/>
      <c r="H151" s="182"/>
      <c r="I151" s="85"/>
      <c r="J151" s="182"/>
      <c r="K151" s="85"/>
      <c r="L151" s="182"/>
      <c r="M151" s="85"/>
      <c r="N151" s="182"/>
      <c r="O151" s="182"/>
      <c r="P151" s="182"/>
      <c r="Q151" s="85"/>
      <c r="R151" s="153"/>
      <c r="T151" s="84"/>
      <c r="U151" s="47"/>
      <c r="V151" s="15"/>
      <c r="X151" s="105"/>
    </row>
    <row r="152" spans="2:24" s="14" customFormat="1" ht="14.25">
      <c r="B152" s="165"/>
      <c r="C152" s="91"/>
      <c r="D152" s="190"/>
      <c r="E152" s="90"/>
      <c r="F152" s="179"/>
      <c r="G152" s="92"/>
      <c r="H152" s="179"/>
      <c r="I152" s="93"/>
      <c r="J152" s="185"/>
      <c r="K152" s="92"/>
      <c r="L152" s="179"/>
      <c r="M152" s="92"/>
      <c r="N152" s="187"/>
      <c r="O152" s="185"/>
      <c r="P152" s="179"/>
      <c r="Q152" s="92"/>
      <c r="R152" s="202"/>
      <c r="T152" s="84"/>
      <c r="U152" s="47"/>
      <c r="V152" s="15"/>
      <c r="X152" s="105"/>
    </row>
    <row r="153" spans="2:24" ht="14.25">
      <c r="B153" s="165"/>
      <c r="C153" s="91"/>
      <c r="D153" s="190"/>
      <c r="E153" s="90"/>
      <c r="F153" s="179"/>
      <c r="G153" s="92"/>
      <c r="H153" s="179"/>
      <c r="I153" s="93"/>
      <c r="J153" s="185"/>
      <c r="K153" s="92"/>
      <c r="L153" s="179"/>
      <c r="M153" s="92"/>
      <c r="N153" s="187"/>
      <c r="O153" s="185"/>
      <c r="P153" s="179"/>
      <c r="Q153" s="92"/>
      <c r="R153" s="202"/>
      <c r="V153" s="15"/>
    </row>
    <row r="154" spans="2:24" ht="14.25">
      <c r="B154" s="165"/>
      <c r="C154" s="91"/>
      <c r="D154" s="190"/>
      <c r="E154" s="90"/>
      <c r="F154" s="179"/>
      <c r="G154" s="92"/>
      <c r="H154" s="179"/>
      <c r="I154" s="93"/>
      <c r="J154" s="185"/>
      <c r="K154" s="92"/>
      <c r="L154" s="179"/>
      <c r="M154" s="92"/>
      <c r="N154" s="187"/>
      <c r="O154" s="185"/>
      <c r="P154" s="179"/>
      <c r="Q154" s="92"/>
      <c r="R154" s="202"/>
      <c r="V154" s="15"/>
    </row>
    <row r="155" spans="2:24" ht="14.25">
      <c r="B155" s="165"/>
      <c r="C155" s="88"/>
      <c r="D155" s="191"/>
      <c r="E155" s="87"/>
      <c r="F155" s="180"/>
      <c r="G155" s="76"/>
      <c r="H155" s="180"/>
      <c r="I155" s="89"/>
      <c r="J155" s="186"/>
      <c r="K155" s="76"/>
      <c r="L155" s="180"/>
      <c r="M155" s="76"/>
      <c r="N155" s="188"/>
      <c r="O155" s="186"/>
      <c r="P155" s="180"/>
      <c r="Q155" s="76"/>
      <c r="R155" s="175"/>
      <c r="V155" s="15"/>
    </row>
    <row r="156" spans="2:24" ht="14.25">
      <c r="B156" s="216"/>
      <c r="C156" s="34"/>
      <c r="D156" s="178"/>
      <c r="E156" s="34"/>
      <c r="F156" s="178"/>
      <c r="G156" s="34"/>
      <c r="H156" s="178"/>
      <c r="I156" s="34"/>
      <c r="J156" s="178"/>
      <c r="K156" s="34"/>
      <c r="L156" s="178"/>
      <c r="M156" s="34"/>
      <c r="N156" s="178"/>
      <c r="O156" s="178"/>
      <c r="P156" s="178"/>
      <c r="Q156" s="34"/>
      <c r="V156" s="15"/>
    </row>
    <row r="157" spans="2:24" ht="15" thickBot="1">
      <c r="B157" s="216"/>
      <c r="C157" s="94"/>
      <c r="D157" s="181"/>
      <c r="E157" s="94"/>
      <c r="F157" s="181"/>
      <c r="G157" s="94"/>
      <c r="H157" s="181"/>
      <c r="I157" s="94"/>
      <c r="J157" s="181"/>
      <c r="K157" s="94"/>
      <c r="L157" s="181"/>
      <c r="M157" s="94"/>
      <c r="N157" s="181"/>
      <c r="O157" s="181"/>
      <c r="P157" s="181"/>
      <c r="Q157" s="94"/>
      <c r="R157" s="172"/>
      <c r="V157" s="15"/>
    </row>
    <row r="158" spans="2:24">
      <c r="B158" s="167"/>
      <c r="C158" s="34"/>
      <c r="D158" s="178"/>
      <c r="E158" s="34"/>
      <c r="F158" s="178"/>
      <c r="G158" s="34"/>
      <c r="H158" s="178"/>
      <c r="I158" s="34"/>
      <c r="J158" s="178"/>
      <c r="K158" s="34"/>
      <c r="L158" s="178"/>
      <c r="M158" s="34"/>
      <c r="N158" s="178"/>
      <c r="O158" s="178"/>
      <c r="P158" s="178"/>
      <c r="Q158" s="34"/>
      <c r="V158" s="15"/>
    </row>
    <row r="159" spans="2:24">
      <c r="B159" s="167"/>
      <c r="C159" s="34"/>
      <c r="D159" s="178"/>
      <c r="E159" s="34"/>
      <c r="F159" s="178"/>
      <c r="G159" s="34"/>
      <c r="H159" s="178"/>
      <c r="I159" s="34"/>
      <c r="J159" s="178"/>
      <c r="K159" s="34"/>
      <c r="L159" s="178"/>
      <c r="M159" s="34"/>
      <c r="N159" s="178"/>
      <c r="O159" s="178"/>
      <c r="P159" s="178"/>
      <c r="Q159" s="34"/>
      <c r="V159" s="15"/>
    </row>
    <row r="160" spans="2:24" ht="15">
      <c r="B160" s="217" t="s">
        <v>105</v>
      </c>
      <c r="C160" s="34"/>
      <c r="D160" s="178"/>
      <c r="E160" s="34"/>
      <c r="F160" s="178"/>
      <c r="G160" s="34"/>
      <c r="H160" s="178"/>
      <c r="I160" s="34"/>
      <c r="J160" s="178"/>
      <c r="K160" s="34"/>
      <c r="L160" s="178"/>
      <c r="M160" s="34"/>
      <c r="N160" s="178"/>
      <c r="O160" s="178"/>
      <c r="P160" s="178"/>
      <c r="Q160" s="34"/>
      <c r="V160" s="15"/>
    </row>
    <row r="161" spans="2:24" ht="14.25">
      <c r="B161" s="216" t="s">
        <v>106</v>
      </c>
      <c r="E161" s="34"/>
      <c r="F161" s="178"/>
      <c r="H161" s="164" t="s">
        <v>107</v>
      </c>
      <c r="I161" s="34"/>
      <c r="J161" s="178"/>
      <c r="K161" s="34"/>
      <c r="L161" s="178"/>
      <c r="M161" s="34"/>
      <c r="O161" s="164" t="s">
        <v>108</v>
      </c>
      <c r="P161" s="178"/>
      <c r="Q161" s="34"/>
      <c r="V161" s="15"/>
    </row>
    <row r="162" spans="2:24" ht="14.25">
      <c r="B162" s="216" t="s">
        <v>109</v>
      </c>
      <c r="C162" s="34"/>
      <c r="D162" s="178"/>
      <c r="E162" s="34"/>
      <c r="F162" s="178"/>
      <c r="G162" s="34"/>
      <c r="H162" s="178"/>
      <c r="I162" s="34"/>
      <c r="J162" s="178"/>
      <c r="K162" s="34"/>
      <c r="L162" s="178"/>
      <c r="M162" s="34"/>
      <c r="N162" s="178"/>
      <c r="O162" s="178"/>
      <c r="P162" s="178"/>
      <c r="Q162" s="34"/>
      <c r="V162" s="15"/>
    </row>
    <row r="163" spans="2:24">
      <c r="B163" s="167"/>
      <c r="C163" s="34"/>
      <c r="D163" s="178"/>
      <c r="E163" s="34"/>
      <c r="F163" s="178"/>
      <c r="G163" s="34"/>
      <c r="H163" s="178"/>
      <c r="I163" s="34"/>
      <c r="J163" s="178"/>
      <c r="K163" s="34"/>
      <c r="L163" s="178"/>
      <c r="M163" s="34"/>
      <c r="N163" s="178"/>
      <c r="O163" s="178"/>
      <c r="P163" s="178"/>
      <c r="Q163" s="34"/>
      <c r="V163" s="15"/>
    </row>
    <row r="164" spans="2:24" ht="13.5" thickBot="1">
      <c r="B164" s="167"/>
      <c r="C164" s="94"/>
      <c r="D164" s="181"/>
      <c r="E164" s="94"/>
      <c r="F164" s="181"/>
      <c r="G164" s="94"/>
      <c r="H164" s="181"/>
      <c r="I164" s="94"/>
      <c r="J164" s="181"/>
      <c r="K164" s="94"/>
      <c r="L164" s="181"/>
      <c r="M164" s="94"/>
      <c r="N164" s="181"/>
      <c r="O164" s="181"/>
      <c r="P164" s="181"/>
      <c r="Q164" s="94"/>
      <c r="R164" s="172"/>
      <c r="V164" s="15"/>
    </row>
    <row r="165" spans="2:24">
      <c r="B165" s="167"/>
      <c r="C165" s="34"/>
      <c r="D165" s="178"/>
      <c r="E165" s="34"/>
      <c r="F165" s="178"/>
      <c r="G165" s="34"/>
      <c r="H165" s="178"/>
      <c r="I165" s="34"/>
      <c r="J165" s="178"/>
      <c r="K165" s="34"/>
      <c r="L165" s="178"/>
      <c r="M165" s="34"/>
      <c r="N165" s="178"/>
      <c r="O165" s="178"/>
      <c r="P165" s="178"/>
      <c r="Q165" s="34"/>
      <c r="V165" s="15"/>
    </row>
    <row r="166" spans="2:24">
      <c r="B166" s="167"/>
      <c r="C166" s="34"/>
      <c r="D166" s="178"/>
      <c r="E166" s="34"/>
      <c r="F166" s="178"/>
      <c r="G166" s="34"/>
      <c r="H166" s="178"/>
      <c r="I166" s="34"/>
      <c r="J166" s="178"/>
      <c r="K166" s="34"/>
      <c r="L166" s="178"/>
      <c r="M166" s="34"/>
      <c r="N166" s="178"/>
      <c r="O166" s="178"/>
      <c r="P166" s="178"/>
      <c r="Q166" s="34"/>
      <c r="V166" s="15"/>
    </row>
    <row r="167" spans="2:24" ht="15">
      <c r="B167" s="217" t="s">
        <v>110</v>
      </c>
      <c r="C167" s="34"/>
      <c r="D167" s="178"/>
      <c r="E167" s="34"/>
      <c r="F167" s="178"/>
      <c r="G167" s="34"/>
      <c r="H167" s="178"/>
      <c r="I167" s="34"/>
      <c r="J167" s="178"/>
      <c r="K167" s="34"/>
      <c r="L167" s="178"/>
      <c r="M167" s="34"/>
      <c r="N167" s="178"/>
      <c r="O167" s="178"/>
      <c r="P167" s="178"/>
      <c r="Q167" s="34"/>
      <c r="V167" s="15"/>
    </row>
    <row r="168" spans="2:24" ht="14.25">
      <c r="B168" s="216" t="s">
        <v>111</v>
      </c>
      <c r="C168" s="34"/>
      <c r="D168" s="178"/>
      <c r="E168" s="34"/>
      <c r="F168" s="178"/>
      <c r="G168" s="34"/>
      <c r="H168" s="178"/>
      <c r="I168" s="34"/>
      <c r="J168" s="178"/>
      <c r="K168" s="34"/>
      <c r="L168" s="178"/>
      <c r="M168" s="34"/>
      <c r="N168" s="178"/>
      <c r="O168" s="178"/>
      <c r="P168" s="178"/>
      <c r="Q168" s="34"/>
      <c r="V168" s="15"/>
    </row>
    <row r="169" spans="2:24" ht="14.25">
      <c r="B169" s="216" t="s">
        <v>112</v>
      </c>
      <c r="C169" s="34"/>
      <c r="D169" s="178"/>
      <c r="E169" s="34"/>
      <c r="F169" s="178"/>
      <c r="G169" s="34"/>
      <c r="H169" s="178"/>
      <c r="I169" s="34"/>
      <c r="J169" s="178"/>
      <c r="K169" s="34"/>
      <c r="L169" s="178"/>
      <c r="M169" s="34"/>
      <c r="N169" s="178"/>
      <c r="O169" s="178"/>
      <c r="P169" s="178"/>
      <c r="Q169" s="34"/>
      <c r="V169" s="15"/>
    </row>
    <row r="170" spans="2:24" ht="14.25">
      <c r="B170" s="216" t="s">
        <v>113</v>
      </c>
      <c r="C170" s="34"/>
      <c r="D170" s="178"/>
      <c r="E170" s="34"/>
      <c r="F170" s="178"/>
      <c r="G170" s="34"/>
      <c r="H170" s="178"/>
      <c r="I170" s="34"/>
      <c r="J170" s="178"/>
      <c r="K170" s="34"/>
      <c r="L170" s="178"/>
      <c r="M170" s="34"/>
      <c r="N170" s="178"/>
      <c r="O170" s="178"/>
      <c r="P170" s="178"/>
      <c r="Q170" s="34"/>
      <c r="V170" s="15"/>
    </row>
    <row r="171" spans="2:24" s="74" customFormat="1" ht="14.25">
      <c r="B171" s="216" t="s">
        <v>114</v>
      </c>
      <c r="C171"/>
      <c r="D171" s="178"/>
      <c r="E171" s="34"/>
      <c r="F171" s="178"/>
      <c r="G171" s="34"/>
      <c r="H171" s="178"/>
      <c r="I171"/>
      <c r="J171" s="164" t="s">
        <v>115</v>
      </c>
      <c r="K171" s="34"/>
      <c r="L171" s="178"/>
      <c r="M171" s="34"/>
      <c r="N171" s="178"/>
      <c r="O171" s="178"/>
      <c r="P171" s="178"/>
      <c r="Q171" s="34"/>
      <c r="R171" s="171"/>
      <c r="S171" s="205"/>
      <c r="U171" s="77"/>
      <c r="V171" s="15"/>
      <c r="X171" s="109"/>
    </row>
    <row r="172" spans="2:24">
      <c r="B172" s="167"/>
      <c r="C172" s="34"/>
      <c r="D172" s="178"/>
      <c r="E172" s="34"/>
      <c r="F172" s="178"/>
      <c r="G172" s="34"/>
      <c r="H172" s="178"/>
      <c r="I172" s="34"/>
      <c r="J172" s="178"/>
      <c r="K172" s="34"/>
      <c r="L172" s="178"/>
      <c r="M172" s="34"/>
      <c r="N172" s="178"/>
      <c r="O172" s="178"/>
      <c r="P172" s="178"/>
      <c r="Q172" s="34"/>
      <c r="V172" s="15"/>
    </row>
    <row r="173" spans="2:24">
      <c r="B173" s="218" t="s">
        <v>119</v>
      </c>
      <c r="C173" s="34"/>
      <c r="D173" s="178"/>
      <c r="E173" s="34"/>
      <c r="F173" s="178"/>
      <c r="G173" s="34"/>
      <c r="H173" s="178"/>
      <c r="I173" s="34"/>
      <c r="J173" s="178"/>
      <c r="K173" s="34"/>
      <c r="L173" s="178"/>
      <c r="M173" s="34"/>
      <c r="N173" s="178"/>
      <c r="O173" s="178"/>
      <c r="P173" s="178"/>
      <c r="Q173" s="34"/>
      <c r="V173" s="15"/>
    </row>
    <row r="174" spans="2:24">
      <c r="B174" s="218" t="s">
        <v>120</v>
      </c>
      <c r="C174" s="75"/>
      <c r="D174" s="166"/>
      <c r="E174" s="75"/>
      <c r="F174" s="166"/>
      <c r="G174" s="75"/>
      <c r="H174" s="166"/>
      <c r="I174" s="75"/>
      <c r="J174" s="166"/>
      <c r="K174" s="75"/>
      <c r="L174" s="166"/>
      <c r="M174" s="75"/>
      <c r="N174" s="166"/>
      <c r="O174" s="166"/>
      <c r="P174" s="166"/>
      <c r="Q174" s="75"/>
      <c r="R174" s="173"/>
      <c r="V174" s="15"/>
    </row>
    <row r="175" spans="2:24" ht="14.25">
      <c r="B175" s="216"/>
      <c r="C175" s="34"/>
      <c r="D175" s="178"/>
      <c r="E175" s="34"/>
      <c r="F175" s="178"/>
      <c r="G175" s="34"/>
      <c r="H175" s="178"/>
      <c r="I175" s="34"/>
      <c r="J175" s="178"/>
      <c r="K175" s="34"/>
      <c r="L175" s="178"/>
      <c r="M175" s="34"/>
      <c r="N175" s="178"/>
      <c r="O175" s="178"/>
      <c r="P175" s="178"/>
      <c r="Q175" s="34"/>
      <c r="V175" s="15"/>
    </row>
    <row r="176" spans="2:24" s="14" customFormat="1" ht="14.25">
      <c r="B176" s="216" t="s">
        <v>116</v>
      </c>
      <c r="C176"/>
      <c r="D176" s="178"/>
      <c r="E176"/>
      <c r="F176" s="178"/>
      <c r="G176"/>
      <c r="H176" s="164" t="s">
        <v>117</v>
      </c>
      <c r="I176" s="34"/>
      <c r="J176" s="178"/>
      <c r="K176" s="34"/>
      <c r="L176" s="178"/>
      <c r="M176" s="34"/>
      <c r="N176" s="178"/>
      <c r="O176" s="178"/>
      <c r="P176" s="178"/>
      <c r="Q176" s="34"/>
      <c r="R176" s="171"/>
      <c r="T176" s="84"/>
      <c r="U176" s="47"/>
      <c r="V176" s="15"/>
      <c r="X176" s="105"/>
    </row>
    <row r="177" spans="2:24" s="4" customFormat="1">
      <c r="B177" s="167"/>
      <c r="C177" s="34"/>
      <c r="D177" s="178"/>
      <c r="E177" s="34"/>
      <c r="F177" s="178"/>
      <c r="G177" s="34"/>
      <c r="H177" s="178"/>
      <c r="I177" s="34"/>
      <c r="J177" s="178"/>
      <c r="K177" s="34"/>
      <c r="L177" s="178"/>
      <c r="M177" s="34"/>
      <c r="N177" s="178"/>
      <c r="O177" s="178"/>
      <c r="P177" s="178"/>
      <c r="Q177" s="34"/>
      <c r="R177" s="171"/>
      <c r="S177" s="83"/>
      <c r="U177" s="78"/>
      <c r="V177" s="15"/>
      <c r="X177" s="110"/>
    </row>
    <row r="178" spans="2:24" s="4" customFormat="1">
      <c r="B178" s="167"/>
      <c r="C178" s="34"/>
      <c r="D178" s="178"/>
      <c r="E178" s="34"/>
      <c r="F178" s="178"/>
      <c r="G178" s="34"/>
      <c r="H178" s="178"/>
      <c r="I178" s="34"/>
      <c r="J178" s="178"/>
      <c r="K178" s="34"/>
      <c r="L178" s="178"/>
      <c r="M178" s="34"/>
      <c r="N178" s="178"/>
      <c r="O178" s="178"/>
      <c r="P178" s="178"/>
      <c r="Q178" s="34"/>
      <c r="R178" s="171"/>
      <c r="S178" s="83"/>
      <c r="U178" s="78"/>
      <c r="V178" s="15"/>
      <c r="X178" s="110"/>
    </row>
    <row r="179" spans="2:24" s="52" customFormat="1">
      <c r="B179" s="167"/>
      <c r="C179" s="85"/>
      <c r="D179" s="182"/>
      <c r="E179" s="85"/>
      <c r="F179" s="182"/>
      <c r="G179" s="85"/>
      <c r="H179" s="182"/>
      <c r="I179" s="85"/>
      <c r="J179" s="182"/>
      <c r="K179" s="85"/>
      <c r="L179" s="182"/>
      <c r="M179" s="85"/>
      <c r="N179" s="182"/>
      <c r="O179" s="182"/>
      <c r="P179" s="182"/>
      <c r="Q179" s="85"/>
      <c r="R179" s="153"/>
      <c r="S179" s="84"/>
      <c r="U179" s="79"/>
      <c r="V179" s="15"/>
      <c r="X179" s="103"/>
    </row>
    <row r="180" spans="2:24" s="52" customFormat="1">
      <c r="B180" s="219" t="s">
        <v>118</v>
      </c>
      <c r="C180" s="81"/>
      <c r="D180" s="183"/>
      <c r="E180" s="81"/>
      <c r="F180" s="183"/>
      <c r="G180" s="81"/>
      <c r="H180" s="183"/>
      <c r="I180" s="81"/>
      <c r="J180" s="183"/>
      <c r="K180" s="81"/>
      <c r="L180" s="183"/>
      <c r="M180" s="81"/>
      <c r="N180" s="183"/>
      <c r="O180" s="183"/>
      <c r="P180" s="183"/>
      <c r="Q180" s="81"/>
      <c r="R180" s="174"/>
      <c r="S180" s="84"/>
      <c r="U180" s="79"/>
      <c r="V180" s="15"/>
      <c r="X180" s="103"/>
    </row>
    <row r="181" spans="2:24" s="52" customFormat="1">
      <c r="B181" s="219"/>
      <c r="C181" s="82"/>
      <c r="D181" s="73"/>
      <c r="E181" s="82"/>
      <c r="F181" s="73"/>
      <c r="G181" s="82"/>
      <c r="H181" s="73"/>
      <c r="I181" s="82"/>
      <c r="J181" s="73"/>
      <c r="K181" s="82"/>
      <c r="L181" s="73"/>
      <c r="M181" s="82"/>
      <c r="N181" s="73"/>
      <c r="O181" s="73"/>
      <c r="P181" s="73"/>
      <c r="Q181" s="82"/>
      <c r="R181" s="153"/>
      <c r="S181" s="84"/>
      <c r="U181" s="79"/>
      <c r="V181" s="15"/>
      <c r="X181" s="103"/>
    </row>
    <row r="182" spans="2:24" s="52" customFormat="1">
      <c r="B182" s="57" t="s">
        <v>121</v>
      </c>
      <c r="C182" s="84"/>
      <c r="D182" s="57"/>
      <c r="E182" s="55"/>
      <c r="F182" s="57"/>
      <c r="G182" s="55"/>
      <c r="H182" s="57"/>
      <c r="I182" s="55"/>
      <c r="J182" s="57"/>
      <c r="K182" s="55"/>
      <c r="L182" s="57"/>
      <c r="M182" s="55"/>
      <c r="N182" s="57"/>
      <c r="O182" s="57"/>
      <c r="P182" s="57"/>
      <c r="Q182" s="55"/>
      <c r="R182" s="153"/>
      <c r="S182" s="84"/>
      <c r="U182" s="79"/>
      <c r="V182" s="15"/>
      <c r="X182" s="103"/>
    </row>
    <row r="183" spans="2:24">
      <c r="B183" s="57"/>
      <c r="C183" s="84"/>
      <c r="D183" s="57"/>
      <c r="E183" s="55"/>
      <c r="F183" s="57"/>
      <c r="G183" s="55"/>
      <c r="H183" s="57"/>
      <c r="I183" s="55"/>
      <c r="J183" s="57"/>
      <c r="K183" s="55"/>
      <c r="L183" s="57"/>
      <c r="M183" s="55"/>
      <c r="N183" s="57"/>
      <c r="O183" s="57"/>
      <c r="P183" s="57"/>
      <c r="Q183" s="55"/>
      <c r="R183" s="153"/>
      <c r="V183" s="15"/>
    </row>
    <row r="184" spans="2:24">
      <c r="B184" s="57"/>
      <c r="C184" s="84"/>
      <c r="D184" s="57"/>
      <c r="E184" s="55"/>
      <c r="F184" s="57"/>
      <c r="G184" s="55"/>
      <c r="H184" s="57"/>
      <c r="I184" s="55"/>
      <c r="J184" s="57"/>
      <c r="K184" s="55"/>
      <c r="L184" s="57"/>
      <c r="M184" s="55"/>
      <c r="N184" s="57"/>
      <c r="O184" s="57"/>
      <c r="P184" s="57"/>
      <c r="Q184" s="55"/>
      <c r="R184" s="153"/>
      <c r="V184" s="15"/>
    </row>
    <row r="185" spans="2:24">
      <c r="B185" s="220" t="s">
        <v>122</v>
      </c>
      <c r="C185" s="53"/>
      <c r="D185" s="58"/>
      <c r="E185" s="53"/>
      <c r="F185" s="57"/>
      <c r="G185" s="55" t="s">
        <v>123</v>
      </c>
      <c r="H185" s="57"/>
      <c r="I185" s="55"/>
      <c r="J185" s="57"/>
      <c r="K185" s="55"/>
      <c r="L185" s="58"/>
      <c r="M185" s="53"/>
      <c r="N185" s="58"/>
      <c r="O185" s="58"/>
      <c r="P185" s="58"/>
      <c r="Q185" s="53"/>
      <c r="R185" s="175"/>
    </row>
    <row r="186" spans="2:24">
      <c r="B186" s="221"/>
      <c r="C186" s="85"/>
      <c r="D186" s="182"/>
      <c r="E186" s="85"/>
      <c r="F186" s="182"/>
      <c r="G186" s="85"/>
      <c r="H186" s="182"/>
      <c r="I186" s="85"/>
      <c r="J186" s="182"/>
      <c r="K186" s="85"/>
      <c r="L186" s="182"/>
      <c r="M186" s="85"/>
      <c r="N186" s="182"/>
      <c r="O186" s="182"/>
      <c r="P186" s="182"/>
      <c r="Q186" s="85"/>
      <c r="R186" s="153"/>
    </row>
    <row r="187" spans="2:24">
      <c r="B187" s="220"/>
      <c r="C187" s="76"/>
      <c r="D187" s="180"/>
      <c r="E187" s="76"/>
      <c r="F187" s="180"/>
      <c r="G187" s="76"/>
      <c r="H187" s="180"/>
      <c r="I187" s="76"/>
      <c r="J187" s="180"/>
      <c r="K187" s="76"/>
      <c r="L187" s="180"/>
      <c r="M187" s="76"/>
      <c r="N187" s="180"/>
      <c r="O187" s="180"/>
      <c r="P187" s="180"/>
      <c r="Q187" s="76"/>
      <c r="R187" s="175"/>
    </row>
    <row r="188" spans="2:24">
      <c r="B188" s="168"/>
      <c r="C188" s="34"/>
      <c r="D188" s="178"/>
      <c r="E188" s="34"/>
      <c r="F188" s="178"/>
      <c r="G188" s="34"/>
      <c r="H188" s="178"/>
      <c r="I188" s="34"/>
      <c r="J188" s="178"/>
      <c r="K188" s="34"/>
      <c r="L188" s="178"/>
      <c r="M188" s="34"/>
      <c r="N188" s="178"/>
      <c r="O188" s="178"/>
      <c r="P188" s="178"/>
      <c r="Q188" s="34"/>
    </row>
    <row r="189" spans="2:24">
      <c r="B189" s="167"/>
      <c r="C189" s="34"/>
      <c r="D189" s="178"/>
      <c r="E189" s="34"/>
      <c r="F189" s="178"/>
      <c r="G189" s="34"/>
      <c r="H189" s="178"/>
      <c r="I189" s="34"/>
      <c r="J189" s="178"/>
      <c r="K189" s="34"/>
      <c r="L189" s="178"/>
      <c r="M189" s="34"/>
      <c r="N189" s="178"/>
      <c r="O189" s="178"/>
      <c r="P189" s="178"/>
      <c r="Q189" s="34"/>
    </row>
  </sheetData>
  <mergeCells count="10">
    <mergeCell ref="N2:Q2"/>
    <mergeCell ref="N1:Q1"/>
    <mergeCell ref="B111:Q111"/>
    <mergeCell ref="B135:R135"/>
    <mergeCell ref="T10:V10"/>
    <mergeCell ref="B9:B10"/>
    <mergeCell ref="B66:B67"/>
    <mergeCell ref="B103:Q103"/>
    <mergeCell ref="R31:R34"/>
    <mergeCell ref="R17:R20"/>
  </mergeCells>
  <phoneticPr fontId="0" type="noConversion"/>
  <pageMargins left="0.43307086614173229" right="3.937007874015748E-2" top="0.39370078740157483" bottom="0.15748031496062992" header="0.31496062992125984" footer="0.31496062992125984"/>
  <pageSetup paperSize="9" scale="97" orientation="portrait" r:id="rId1"/>
  <headerFooter alignWithMargins="0"/>
  <rowBreaks count="2" manualBreakCount="2">
    <brk id="64" max="16383" man="1"/>
    <brk id="131" min="1" max="17" man="1"/>
  </rowBreaks>
  <drawing r:id="rId2"/>
  <webPublishItems count="53">
    <webPublishItem id="13873" divId="Notering_13873" sourceType="sheet" destinationFile="C:\Documents and Settings\Bruger\Dokumenter\notering.htm"/>
    <webPublishItem id="8086" divId="notering.xls_8086" sourceType="range" sourceRef="B1:R108" destinationFile="C:\Documents and Settings\Bruger\Skrivebord\notering.htm"/>
    <webPublishItem id="23371" divId="notering.xls_23371" sourceType="range" sourceRef="B1:R108" destinationFile="C:\Documents and Settings\Bruger\Skrivebord\notering.htm"/>
    <webPublishItem id="26811" divId="Notering_26811" sourceType="range" sourceRef="B1:R108" destinationFile="C:\Documents and Settings\Bruger\Skrivebord\notering.htm"/>
    <webPublishItem id="17000" divId="Notering_17000" sourceType="range" sourceRef="B1:R108" destinationFile="C:\WINDOWS\Skrivebord\notering.htm"/>
    <webPublishItem id="132" divId="notering.xls_132" sourceType="range" sourceRef="B1:R108" destinationFile="C:\Documents and Settings\Bruger\Skrivebord\notering.htm"/>
    <webPublishItem id="7496" divId="notering.xls_7496" sourceType="range" sourceRef="B1:R108" destinationFile="C:\Documents and Settings\Bruger\Skrivebord\notering.htm"/>
    <webPublishItem id="21423" divId="notering.xls_21423" sourceType="range" sourceRef="B1:R108" destinationFile="C:\Documents and Settings\Bruger\Skrivebord\notering.htm"/>
    <webPublishItem id="26166" divId="notering.xls_26166" sourceType="range" sourceRef="B1:R108" destinationFile="C:\Documents and Settings\Bruger\Skrivebord\notering.htm"/>
    <webPublishItem id="13671" divId="notering.xls_13671" sourceType="range" sourceRef="B1:R108" destinationFile="C:\Documents and Settings\Bruger\Skrivebord\notering.htm"/>
    <webPublishItem id="19463" divId="notering_19463" sourceType="range" sourceRef="B1:R108" destinationFile="C:\Documents and Settings\Bruger\Skrivebord\notering.htm"/>
    <webPublishItem id="3948" divId="notering.xls_3948" sourceType="range" sourceRef="B1:R110" destinationFile="C:\Documents and Settings\Bruger\Skrivebord\notering.htm"/>
    <webPublishItem id="22950" divId="notering.xls_22950" sourceType="range" sourceRef="B1:R110" destinationFile="C:\Documents and Settings\Bruger\Skrivebord\notering.htm"/>
    <webPublishItem id="3809" divId="notering_3809" sourceType="range" sourceRef="B1:R110" destinationFile="C:\Documents and Settings\Bruger\Skrivebord\notering.htm"/>
    <webPublishItem id="14392" divId="notering_14392" sourceType="range" sourceRef="B1:R110" destinationFile="C:\Documents and Settings\Bruger\Skrivebord\notering.htm"/>
    <webPublishItem id="31281" divId="notering_31281" sourceType="range" sourceRef="B1:R111" destinationFile="C:\Documents and Settings\Bruger\Skrivebord\notering.htm"/>
    <webPublishItem id="12733" divId="notering_12733" sourceType="range" sourceRef="B1:R111" destinationFile="C:\Documents and Settings\Bruger\Skrivebord\notering.htm"/>
    <webPublishItem id="8895" divId="notering_8895" sourceType="range" sourceRef="B1:R123" destinationFile="C:\Documents and Settings\Bruger\Skrivebord\notering.htm"/>
    <webPublishItem id="16828" divId="notering_16828" sourceType="range" sourceRef="B1:R123" destinationFile="C:\Documents and Settings\Bruger\Skrivebord\notering.htm"/>
    <webPublishItem id="11538" divId="notering_11538" sourceType="range" sourceRef="B1:R124" destinationFile="C:\Documents and Settings\Bruger\Skrivebord\notering.htm"/>
    <webPublishItem id="27679" divId="notering.xls_27679" sourceType="range" sourceRef="B1:R124" destinationFile="C:\Documents and Settings\Bruger\Skrivebord\notering.htm"/>
    <webPublishItem id="6132" divId="notering_6132" sourceType="range" sourceRef="B1:R124" destinationFile="C:\Documents and Settings\Bruger\Skrivebord\notering.htm"/>
    <webPublishItem id="574" divId="notering_574" sourceType="range" sourceRef="B1:R187" destinationFile="C:\Documents and Settings\Bruger\Skrivebord\notering.htm"/>
    <webPublishItem id="17413" divId="notering_17413" sourceType="range" sourceRef="B1:R188" destinationFile="C:\Documents and Settings\Bruger\Skrivebord\notering.htm"/>
    <webPublishItem id="32712" divId="notering_32712" sourceType="range" sourceRef="B1:R189" destinationFile="C:\Documents and Settings\Bruger\Skrivebord\notering.htm"/>
    <webPublishItem id="28207" divId="notering_28207" sourceType="range" sourceRef="B1:R190" destinationFile="C:\Documents and Settings\Bruger\Skrivebord\notering.htm"/>
    <webPublishItem id="22204" divId="Notering_22204" sourceType="range" sourceRef="B2:R108" destinationFile="C:\WINDOWS\Skrivebord\notering.htm"/>
    <webPublishItem id="4118" divId="Notering_4118" sourceType="range" sourceRef="B2:R108" destinationFile="C:\WINDOWS\Skrivebord\notering.htm"/>
    <webPublishItem id="18495" divId="Notering_18495" sourceType="range" sourceRef="B2:R108" destinationFile="C:\notering.htm"/>
    <webPublishItem id="19590" divId="Notering_19590" sourceType="range" sourceRef="B2:R108" destinationFile="C:\WINDOWS\Skrivebord\NOTERING.HTM"/>
    <webPublishItem id="12427" divId="Notering_12427" sourceType="range" sourceRef="B2:R108" destinationFile="C:\WINDOWS\Skrivebord\notering.htm"/>
    <webPublishItem id="15881" divId="Notering_15881" sourceType="range" sourceRef="B2:R108" destinationFile="C:\WINDOWS\Skrivebord\notering.htm"/>
    <webPublishItem id="2223" divId="Notering_2223" sourceType="range" sourceRef="B2:R108" destinationFile="C:\WINDOWS\Skrivebord\notering.htm"/>
    <webPublishItem id="16564" divId="Notering_16564" sourceType="range" sourceRef="B2:R108" destinationFile="C:\WINDOWS\Skrivebord\notering.htm"/>
    <webPublishItem id="8592" divId="Notering_8592" sourceType="range" sourceRef="B2:R108" destinationFile="C:\WINDOWS\Skrivebord\notering.htm"/>
    <webPublishItem id="29141" divId="Notering_29141" sourceType="range" sourceRef="B2:R108" destinationFile="C:\Dokumenter\Notering-filer\NOTERING.HTM"/>
    <webPublishItem id="18120" divId="Notering_18120" sourceType="range" sourceRef="B2:R108" destinationFile="C:\WINDOWS\Skrivebord\notering.htm"/>
    <webPublishItem id="23495" divId="Notering_23495" sourceType="range" sourceRef="B2:R108" destinationFile="C:\WINDOWS\Skrivebord\notering.htm"/>
    <webPublishItem id="29692" divId="Notering_29692" sourceType="range" sourceRef="B2:R108" destinationFile="C:\WINDOWS\Skrivebord\notering.htm"/>
    <webPublishItem id="2814" divId="Notering_2814" sourceType="range" sourceRef="B2:R108" destinationFile="C:\WINDOWS\Skrivebord\notering.htm"/>
    <webPublishItem id="30129" divId="Notering_30129" sourceType="range" sourceRef="B2:R111" destinationFile="C:\WINDOWS\Skrivebord\notering.htm"/>
    <webPublishItem id="1328" divId="notering.xls_1328" sourceType="range" sourceRef="B8:R108" destinationFile="C:\Documents and Settings\Bruger\Skrivebord\notering.htm"/>
    <webPublishItem id="3774" divId="Notering_3774" sourceType="range" sourceRef="B8:R108" destinationFile="C:\WINDOWS\Skrivebord\notering.htm"/>
    <webPublishItem id="13964" divId="Notering_13964" sourceType="range" sourceRef="B8:R108" destinationFile="C:\WINDOWS\Skrivebord\notering.htm"/>
    <webPublishItem id="13212" divId="Notering_13212" sourceType="range" sourceRef="B8:R108" destinationFile="C:\Dokumenter\notering.htm"/>
    <webPublishItem id="723" divId="Notering_723" sourceType="range" sourceRef="B8:R108" destinationFile="C:\WINDOWS\Skrivebord\notering.htm"/>
    <webPublishItem id="1167" divId="Notering_1167" sourceType="range" sourceRef="B8:R108" destinationFile="C:\WINDOWS\Skrivebord\NOTERING.HTM"/>
    <webPublishItem id="8976" divId="Notering_8976" sourceType="range" sourceRef="B8:R108" destinationFile="C:\notering.htm" title="notering.htm"/>
    <webPublishItem id="4236" divId="Notering_4236" sourceType="range" sourceRef="B8:R108" destinationFile="C:\notering.htm"/>
    <webPublishItem id="10639" divId="Notering_10639" sourceType="range" sourceRef="B8:R108" destinationFile="C:\WINDOWS\Skrivebord\notering.htm"/>
    <webPublishItem id="22037" divId="Notering_22037" sourceType="range" sourceRef="B8:R108" destinationFile="C:\WINDOWS\Skrivebord\notering.htm"/>
    <webPublishItem id="17374" divId="Notering_17374" sourceType="range" sourceRef="B8:R108" destinationFile="C:\WINDOWS\Skrivebord\notering.htm"/>
    <webPublishItem id="29484" divId="Notering_29484" sourceType="range" sourceRef="B8:R108" destinationFile="C:\Dokumenter\Side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S173"/>
  <sheetViews>
    <sheetView view="pageBreakPreview" topLeftCell="A80" zoomScaleNormal="100" zoomScaleSheetLayoutView="100" workbookViewId="0">
      <selection activeCell="W103" sqref="W103"/>
    </sheetView>
  </sheetViews>
  <sheetFormatPr defaultRowHeight="12.75"/>
  <cols>
    <col min="1" max="1" width="2.42578125" customWidth="1"/>
    <col min="2" max="2" width="11.7109375" style="151" customWidth="1"/>
    <col min="3" max="3" width="5" customWidth="1"/>
    <col min="4" max="4" width="5" style="163" customWidth="1"/>
    <col min="5" max="5" width="5" customWidth="1"/>
    <col min="6" max="6" width="5" style="163" customWidth="1"/>
    <col min="7" max="7" width="5" customWidth="1"/>
    <col min="8" max="8" width="5" style="163" customWidth="1"/>
    <col min="9" max="9" width="5" customWidth="1"/>
    <col min="10" max="10" width="5" style="163" customWidth="1"/>
    <col min="11" max="11" width="5" customWidth="1"/>
    <col min="12" max="12" width="5" style="163" customWidth="1"/>
    <col min="13" max="13" width="5" customWidth="1"/>
    <col min="14" max="14" width="4.85546875" style="163" customWidth="1"/>
    <col min="15" max="16" width="5" style="163" customWidth="1"/>
    <col min="17" max="17" width="5" customWidth="1"/>
    <col min="18" max="18" width="8.7109375" style="171" customWidth="1"/>
    <col min="19" max="19" width="8.85546875" style="14"/>
    <col min="21" max="21" width="10.85546875" style="48" customWidth="1"/>
    <col min="22" max="22" width="8.85546875" style="46"/>
    <col min="24" max="24" width="8.85546875" style="103"/>
  </cols>
  <sheetData>
    <row r="1" spans="2:253" ht="24.6" customHeight="1">
      <c r="B1" s="208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318" t="s">
        <v>155</v>
      </c>
      <c r="P1" s="318"/>
      <c r="Q1" s="318"/>
      <c r="R1" s="318"/>
    </row>
    <row r="2" spans="2:253" ht="15.6" customHeight="1">
      <c r="B2" s="209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318"/>
      <c r="P2" s="318"/>
      <c r="Q2" s="318"/>
      <c r="R2" s="318"/>
      <c r="U2" s="79"/>
    </row>
    <row r="3" spans="2:253" ht="14.25" customHeight="1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1"/>
      <c r="O3" s="318"/>
      <c r="P3" s="318"/>
      <c r="Q3" s="318"/>
      <c r="R3" s="318"/>
      <c r="S3" s="203"/>
      <c r="T3" s="59"/>
      <c r="U3" s="59"/>
      <c r="V3" s="59"/>
      <c r="W3" s="59"/>
      <c r="X3" s="104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</row>
    <row r="4" spans="2:253" ht="14.25" customHeight="1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1"/>
      <c r="O4" s="151"/>
      <c r="P4" s="152"/>
      <c r="Q4" s="152"/>
      <c r="R4" s="196"/>
      <c r="S4" s="203"/>
      <c r="T4" s="59"/>
      <c r="U4" s="59"/>
      <c r="V4" s="59"/>
      <c r="W4" s="59"/>
      <c r="X4" s="104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</row>
    <row r="5" spans="2:253" ht="14.25" customHeight="1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4"/>
      <c r="O5" s="154"/>
      <c r="P5" s="152"/>
      <c r="Q5" s="152"/>
      <c r="R5" s="196"/>
      <c r="S5" s="203"/>
      <c r="T5" s="59"/>
      <c r="U5" s="59"/>
      <c r="V5" s="59"/>
      <c r="W5" s="59"/>
      <c r="X5" s="104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</row>
    <row r="6" spans="2:253" s="14" customFormat="1" ht="5.45" customHeight="1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3"/>
      <c r="S6" s="70"/>
      <c r="T6" s="70"/>
      <c r="U6" s="71"/>
      <c r="V6" s="72"/>
      <c r="W6" s="70"/>
      <c r="X6" s="105"/>
    </row>
    <row r="7" spans="2:253" s="61" customFormat="1" ht="12.6" customHeight="1" thickBot="1">
      <c r="B7" s="312" t="s">
        <v>127</v>
      </c>
      <c r="C7" s="155">
        <v>15</v>
      </c>
      <c r="D7" s="155">
        <v>14</v>
      </c>
      <c r="E7" s="155">
        <v>13</v>
      </c>
      <c r="F7" s="155">
        <v>12</v>
      </c>
      <c r="G7" s="155">
        <v>11</v>
      </c>
      <c r="H7" s="155">
        <v>10</v>
      </c>
      <c r="I7" s="155">
        <v>9</v>
      </c>
      <c r="J7" s="155">
        <v>8</v>
      </c>
      <c r="K7" s="155">
        <v>7</v>
      </c>
      <c r="L7" s="155">
        <v>6</v>
      </c>
      <c r="M7" s="155">
        <v>5</v>
      </c>
      <c r="N7" s="155">
        <v>4</v>
      </c>
      <c r="O7" s="155">
        <v>3</v>
      </c>
      <c r="P7" s="155">
        <v>2</v>
      </c>
      <c r="Q7" s="223">
        <v>1</v>
      </c>
      <c r="R7" s="197"/>
      <c r="S7" s="50"/>
      <c r="T7" s="50"/>
      <c r="U7" s="60"/>
      <c r="V7" s="49"/>
      <c r="W7" s="50"/>
      <c r="X7" s="106"/>
    </row>
    <row r="8" spans="2:253" s="61" customFormat="1" ht="12.6" customHeight="1" thickBot="1">
      <c r="B8" s="313"/>
      <c r="C8" s="156" t="s">
        <v>3</v>
      </c>
      <c r="D8" s="156" t="s">
        <v>4</v>
      </c>
      <c r="E8" s="156" t="s">
        <v>5</v>
      </c>
      <c r="F8" s="156" t="s">
        <v>6</v>
      </c>
      <c r="G8" s="156" t="s">
        <v>7</v>
      </c>
      <c r="H8" s="156" t="s">
        <v>8</v>
      </c>
      <c r="I8" s="156" t="s">
        <v>9</v>
      </c>
      <c r="J8" s="156" t="s">
        <v>10</v>
      </c>
      <c r="K8" s="156" t="s">
        <v>11</v>
      </c>
      <c r="L8" s="156" t="s">
        <v>12</v>
      </c>
      <c r="M8" s="156" t="s">
        <v>13</v>
      </c>
      <c r="N8" s="156" t="s">
        <v>14</v>
      </c>
      <c r="O8" s="156" t="s">
        <v>15</v>
      </c>
      <c r="P8" s="156" t="s">
        <v>16</v>
      </c>
      <c r="Q8" s="224" t="s">
        <v>17</v>
      </c>
      <c r="R8" s="198"/>
      <c r="S8" s="50"/>
      <c r="T8" s="309" t="s">
        <v>61</v>
      </c>
      <c r="U8" s="310"/>
      <c r="V8" s="311"/>
      <c r="W8" s="50"/>
      <c r="X8" s="106"/>
    </row>
    <row r="9" spans="2:253" s="61" customFormat="1" ht="6" customHeight="1">
      <c r="B9" s="210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98"/>
      <c r="S9" s="50"/>
      <c r="T9" s="135"/>
      <c r="U9" s="135"/>
      <c r="V9" s="135"/>
      <c r="W9" s="50"/>
      <c r="X9" s="106"/>
    </row>
    <row r="10" spans="2:253" s="61" customFormat="1" ht="12.6" customHeight="1">
      <c r="B10" s="211" t="s">
        <v>157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199" t="s">
        <v>98</v>
      </c>
      <c r="S10" s="69"/>
      <c r="T10" s="67"/>
      <c r="U10" s="68"/>
      <c r="V10" s="15"/>
      <c r="W10" s="69"/>
      <c r="X10" s="106"/>
    </row>
    <row r="11" spans="2:253" s="62" customFormat="1" ht="12.6" hidden="1" customHeight="1">
      <c r="B11" s="143" t="s">
        <v>64</v>
      </c>
      <c r="C11" s="206">
        <f>+grundpriser!B29+diff.!$B29</f>
        <v>22.2</v>
      </c>
      <c r="D11" s="142">
        <f>+grundpriser!C29+diff.!$C29</f>
        <v>22</v>
      </c>
      <c r="E11" s="141">
        <f>+grundpriser!D29+diff.!$D29</f>
        <v>21.799999999999997</v>
      </c>
      <c r="F11" s="142">
        <f>+grundpriser!E29+diff.!$E29</f>
        <v>21.7</v>
      </c>
      <c r="G11" s="141">
        <f>+grundpriser!F29+diff.!$F29</f>
        <v>21.5</v>
      </c>
      <c r="H11" s="142">
        <f>+grundpriser!G29+diff.!$G29</f>
        <v>21.299999999999997</v>
      </c>
      <c r="I11" s="141">
        <f>+grundpriser!H29+diff.!$H29</f>
        <v>21.2</v>
      </c>
      <c r="J11" s="142">
        <f>+grundpriser!I29+diff.!$I29</f>
        <v>21</v>
      </c>
      <c r="K11" s="141">
        <f>+grundpriser!J29+diff.!$J29</f>
        <v>20.9</v>
      </c>
      <c r="L11" s="142">
        <f>+grundpriser!K29+diff.!$K29</f>
        <v>20.749999999999996</v>
      </c>
      <c r="M11" s="141">
        <f>+grundpriser!L29+diff.!$L29</f>
        <v>20.599999999999998</v>
      </c>
      <c r="N11" s="142">
        <f>+grundpriser!M29+diff.!$M29</f>
        <v>19.899999999999999</v>
      </c>
      <c r="O11" s="141">
        <f>+grundpriser!N29+diff.!$O29</f>
        <v>18.899999999999999</v>
      </c>
      <c r="P11" s="142">
        <f>+grundpriser!O29+diff.!$O29</f>
        <v>17.499999999999996</v>
      </c>
      <c r="Q11" s="141">
        <f>+grundpriser!P29+diff.!$P29</f>
        <v>16.499999999999996</v>
      </c>
      <c r="R11" s="200"/>
      <c r="S11" s="138"/>
      <c r="T11" s="65">
        <f t="shared" ref="T11:T72" si="0">SUM(C11:Q11)</f>
        <v>307.75</v>
      </c>
      <c r="U11" s="139" t="s">
        <v>60</v>
      </c>
      <c r="V11" s="65">
        <f t="shared" ref="V11:V15" si="1">T11+15*0.4</f>
        <v>313.75</v>
      </c>
      <c r="W11" s="138"/>
      <c r="X11" s="140" t="s">
        <v>126</v>
      </c>
    </row>
    <row r="12" spans="2:253" s="61" customFormat="1" ht="12.6" hidden="1" customHeight="1">
      <c r="B12" s="143" t="s">
        <v>34</v>
      </c>
      <c r="C12" s="206">
        <f>+grundpriser!B30+diff.!$B30</f>
        <v>22.549999999999997</v>
      </c>
      <c r="D12" s="142">
        <f>+grundpriser!C30+diff.!$C30</f>
        <v>22.349999999999998</v>
      </c>
      <c r="E12" s="141">
        <f>+grundpriser!D30+diff.!$D30</f>
        <v>22.15</v>
      </c>
      <c r="F12" s="142">
        <f>+grundpriser!E30+diff.!$E30</f>
        <v>22.049999999999997</v>
      </c>
      <c r="G12" s="141">
        <f>+grundpriser!F30+diff.!$F30</f>
        <v>21.849999999999998</v>
      </c>
      <c r="H12" s="142">
        <f>+grundpriser!G30+diff.!$G30</f>
        <v>21.65</v>
      </c>
      <c r="I12" s="141">
        <f>+grundpriser!H30+diff.!$H30</f>
        <v>21.549999999999997</v>
      </c>
      <c r="J12" s="142">
        <f>+grundpriser!I30+diff.!$I30</f>
        <v>21.349999999999998</v>
      </c>
      <c r="K12" s="141">
        <f>+grundpriser!J30+diff.!$J30</f>
        <v>21.249999999999996</v>
      </c>
      <c r="L12" s="142">
        <f>+grundpriser!K30+diff.!$K30</f>
        <v>21.099999999999998</v>
      </c>
      <c r="M12" s="141">
        <f>+grundpriser!L30+diff.!$L30</f>
        <v>20.95</v>
      </c>
      <c r="N12" s="142">
        <f>+grundpriser!M30+diff.!$M30</f>
        <v>20.249999999999996</v>
      </c>
      <c r="O12" s="141">
        <f>+grundpriser!N30+diff.!$O30</f>
        <v>19.249999999999996</v>
      </c>
      <c r="P12" s="142">
        <f>+grundpriser!O30+diff.!$O30</f>
        <v>17.95</v>
      </c>
      <c r="Q12" s="141">
        <f>+grundpriser!P30+diff.!$P30</f>
        <v>16.95</v>
      </c>
      <c r="R12" s="200"/>
      <c r="S12" s="50"/>
      <c r="T12" s="15">
        <f t="shared" si="0"/>
        <v>313.19999999999993</v>
      </c>
      <c r="U12" s="60" t="s">
        <v>60</v>
      </c>
      <c r="V12" s="15">
        <f t="shared" si="1"/>
        <v>319.19999999999993</v>
      </c>
      <c r="W12" s="50"/>
      <c r="X12" s="106" t="s">
        <v>126</v>
      </c>
    </row>
    <row r="13" spans="2:253" s="62" customFormat="1" ht="12.6" customHeight="1">
      <c r="B13" s="143" t="s">
        <v>35</v>
      </c>
      <c r="C13" s="206">
        <f>+grundpriser!B31+diff.!$B31</f>
        <v>23.4</v>
      </c>
      <c r="D13" s="142">
        <f>+grundpriser!C31+diff.!$C31</f>
        <v>23.2</v>
      </c>
      <c r="E13" s="141">
        <f>+grundpriser!D31+diff.!$D31</f>
        <v>23</v>
      </c>
      <c r="F13" s="142">
        <f>+grundpriser!E31+diff.!$E31</f>
        <v>22.9</v>
      </c>
      <c r="G13" s="141">
        <f>+grundpriser!F31+diff.!$F31</f>
        <v>22.7</v>
      </c>
      <c r="H13" s="142">
        <f>+grundpriser!G31+diff.!$G31</f>
        <v>22.5</v>
      </c>
      <c r="I13" s="141">
        <f>+grundpriser!H31+diff.!$H31</f>
        <v>22.4</v>
      </c>
      <c r="J13" s="142">
        <f>+grundpriser!I31+diff.!$I31</f>
        <v>22.2</v>
      </c>
      <c r="K13" s="141">
        <f>+grundpriser!J31+diff.!$J31</f>
        <v>22.150000000000002</v>
      </c>
      <c r="L13" s="142">
        <f>+grundpriser!K31+diff.!$K31</f>
        <v>22.1</v>
      </c>
      <c r="M13" s="141">
        <f>+grundpriser!L31+diff.!$L31</f>
        <v>21.95</v>
      </c>
      <c r="N13" s="142">
        <f>+grundpriser!M31+diff.!$M31</f>
        <v>21.25</v>
      </c>
      <c r="O13" s="141">
        <f>+grundpriser!N31+diff.!$O31</f>
        <v>20.25</v>
      </c>
      <c r="P13" s="142">
        <f>+grundpriser!O31+diff.!$O31</f>
        <v>18.799999999999997</v>
      </c>
      <c r="Q13" s="141">
        <f>+grundpriser!P31+diff.!$P31</f>
        <v>17.799999999999997</v>
      </c>
      <c r="R13" s="200"/>
      <c r="S13" s="138"/>
      <c r="T13" s="65">
        <f t="shared" si="0"/>
        <v>326.60000000000002</v>
      </c>
      <c r="U13" s="139" t="s">
        <v>60</v>
      </c>
      <c r="V13" s="65">
        <f>T13+15*0.4</f>
        <v>332.6</v>
      </c>
      <c r="W13" s="138"/>
      <c r="X13" s="140" t="s">
        <v>126</v>
      </c>
    </row>
    <row r="14" spans="2:253" s="61" customFormat="1" ht="12.6" hidden="1" customHeight="1">
      <c r="B14" s="143" t="s">
        <v>36</v>
      </c>
      <c r="C14" s="206">
        <f>+grundpriser!B32+diff.!$B32</f>
        <v>23.849999999999998</v>
      </c>
      <c r="D14" s="142">
        <f>+grundpriser!C32+diff.!$C32</f>
        <v>23.65</v>
      </c>
      <c r="E14" s="141">
        <f>+grundpriser!D32+diff.!$D32</f>
        <v>23.45</v>
      </c>
      <c r="F14" s="142">
        <f>+grundpriser!E32+diff.!$E32</f>
        <v>23.349999999999998</v>
      </c>
      <c r="G14" s="141">
        <f>+grundpriser!F32+diff.!$F32</f>
        <v>23.15</v>
      </c>
      <c r="H14" s="142">
        <f>+grundpriser!G32+diff.!$G32</f>
        <v>22.95</v>
      </c>
      <c r="I14" s="141">
        <f>+grundpriser!H32+diff.!$H32</f>
        <v>22.849999999999998</v>
      </c>
      <c r="J14" s="142">
        <f>+grundpriser!I32+diff.!$I32</f>
        <v>22.65</v>
      </c>
      <c r="K14" s="141">
        <f>+grundpriser!J32+diff.!$J32</f>
        <v>22.55</v>
      </c>
      <c r="L14" s="142">
        <f>+grundpriser!K32+diff.!$K32</f>
        <v>22.5</v>
      </c>
      <c r="M14" s="141">
        <f>+grundpriser!L32+diff.!$L32</f>
        <v>22.400000000000002</v>
      </c>
      <c r="N14" s="142">
        <f>+grundpriser!M32+diff.!$M32</f>
        <v>21.7</v>
      </c>
      <c r="O14" s="141">
        <f>+grundpriser!N32+diff.!$O32</f>
        <v>20.7</v>
      </c>
      <c r="P14" s="142">
        <f>+grundpriser!O32+diff.!$O32</f>
        <v>19.349999999999998</v>
      </c>
      <c r="Q14" s="141">
        <f>+grundpriser!P32+diff.!$P32</f>
        <v>18.349999999999998</v>
      </c>
      <c r="R14" s="200"/>
      <c r="S14" s="50"/>
      <c r="T14" s="15">
        <f t="shared" si="0"/>
        <v>333.45000000000005</v>
      </c>
      <c r="U14" s="60" t="s">
        <v>60</v>
      </c>
      <c r="V14" s="15">
        <f t="shared" si="1"/>
        <v>339.45000000000005</v>
      </c>
      <c r="W14" s="50"/>
      <c r="X14" s="106" t="s">
        <v>126</v>
      </c>
    </row>
    <row r="15" spans="2:253" s="62" customFormat="1" ht="12.6" customHeight="1">
      <c r="B15" s="143" t="s">
        <v>37</v>
      </c>
      <c r="C15" s="206">
        <f>+grundpriser!B33+diff.!$B33</f>
        <v>24.65</v>
      </c>
      <c r="D15" s="142">
        <f>+grundpriser!C33+diff.!$C33</f>
        <v>24.45</v>
      </c>
      <c r="E15" s="141">
        <f>+grundpriser!D33+diff.!$D33</f>
        <v>24.25</v>
      </c>
      <c r="F15" s="142">
        <f>+grundpriser!E33+diff.!$E33</f>
        <v>24.05</v>
      </c>
      <c r="G15" s="141">
        <f>+grundpriser!F33+diff.!$F33</f>
        <v>23.849999999999998</v>
      </c>
      <c r="H15" s="142">
        <f>+grundpriser!G33+diff.!$G33</f>
        <v>23.65</v>
      </c>
      <c r="I15" s="141">
        <f>+grundpriser!H33+diff.!$H33</f>
        <v>23.6</v>
      </c>
      <c r="J15" s="142">
        <f>+grundpriser!I33+diff.!$I33</f>
        <v>23.55</v>
      </c>
      <c r="K15" s="141">
        <f>+grundpriser!J33+diff.!$J33</f>
        <v>23.5</v>
      </c>
      <c r="L15" s="142">
        <f>+grundpriser!K33+diff.!$K33</f>
        <v>23.400000000000002</v>
      </c>
      <c r="M15" s="141">
        <f>+grundpriser!L33+diff.!$L33</f>
        <v>23.3</v>
      </c>
      <c r="N15" s="142">
        <f>+grundpriser!M33+diff.!$M33</f>
        <v>22.6</v>
      </c>
      <c r="O15" s="141">
        <f>+grundpriser!N33+diff.!$O33</f>
        <v>21.6</v>
      </c>
      <c r="P15" s="142">
        <f>+grundpriser!O33+diff.!$O33</f>
        <v>20.350000000000001</v>
      </c>
      <c r="Q15" s="141">
        <f>+grundpriser!P33+diff.!$P33</f>
        <v>19.349999999999998</v>
      </c>
      <c r="R15" s="200"/>
      <c r="S15" s="138"/>
      <c r="T15" s="65">
        <f t="shared" si="0"/>
        <v>346.15000000000009</v>
      </c>
      <c r="U15" s="139" t="s">
        <v>60</v>
      </c>
      <c r="V15" s="65">
        <f t="shared" si="1"/>
        <v>352.15000000000009</v>
      </c>
      <c r="W15" s="138"/>
      <c r="X15" s="140" t="s">
        <v>126</v>
      </c>
    </row>
    <row r="16" spans="2:253" s="61" customFormat="1" ht="12.6" hidden="1" customHeight="1">
      <c r="B16" s="143" t="s">
        <v>38</v>
      </c>
      <c r="C16" s="206">
        <f>+grundpriser!B34+diff.!$B34</f>
        <v>26.349999999999998</v>
      </c>
      <c r="D16" s="142">
        <f>+grundpriser!C34+diff.!$C34</f>
        <v>26.15</v>
      </c>
      <c r="E16" s="141">
        <f>+grundpriser!D34+diff.!$D34</f>
        <v>25.95</v>
      </c>
      <c r="F16" s="142">
        <f>+grundpriser!E34+diff.!$E34</f>
        <v>25.75</v>
      </c>
      <c r="G16" s="141">
        <f>+grundpriser!F34+diff.!$F34</f>
        <v>25.55</v>
      </c>
      <c r="H16" s="142">
        <f>+grundpriser!G34+diff.!$G34</f>
        <v>25.349999999999998</v>
      </c>
      <c r="I16" s="141">
        <f>+grundpriser!H34+diff.!$H34</f>
        <v>25.15</v>
      </c>
      <c r="J16" s="142">
        <f>+grundpriser!I34+diff.!$I34</f>
        <v>25.05</v>
      </c>
      <c r="K16" s="141">
        <f>+grundpriser!J34+diff.!$J34</f>
        <v>23.5</v>
      </c>
      <c r="L16" s="142">
        <f>+grundpriser!K34+diff.!$K34</f>
        <v>23.1</v>
      </c>
      <c r="M16" s="141">
        <f>+grundpriser!L34+diff.!$L34</f>
        <v>22.900000000000002</v>
      </c>
      <c r="N16" s="142">
        <f>+grundpriser!M34+diff.!$M34</f>
        <v>22.2</v>
      </c>
      <c r="O16" s="141">
        <f>+grundpriser!N34+diff.!$O34</f>
        <v>21.150000000000002</v>
      </c>
      <c r="P16" s="142">
        <f>+grundpriser!O34+diff.!$O34</f>
        <v>19.95</v>
      </c>
      <c r="Q16" s="141">
        <f>+grundpriser!P34+diff.!$P34</f>
        <v>19.149999999999999</v>
      </c>
      <c r="R16" s="200"/>
      <c r="S16" s="50"/>
      <c r="T16" s="15">
        <f t="shared" si="0"/>
        <v>357.24999999999994</v>
      </c>
      <c r="U16" s="60" t="s">
        <v>60</v>
      </c>
      <c r="V16" s="15">
        <f>T16+(7*0)+(8*0.25)</f>
        <v>359.24999999999994</v>
      </c>
      <c r="W16" s="50"/>
      <c r="X16" s="106" t="s">
        <v>126</v>
      </c>
    </row>
    <row r="17" spans="2:24" s="62" customFormat="1" ht="12.6" hidden="1" customHeight="1">
      <c r="B17" s="143" t="s">
        <v>39</v>
      </c>
      <c r="C17" s="206">
        <f>+grundpriser!B35+diff.!$B35</f>
        <v>26.349999999999998</v>
      </c>
      <c r="D17" s="142">
        <f>+grundpriser!C35+diff.!$C35</f>
        <v>26.15</v>
      </c>
      <c r="E17" s="141">
        <f>+grundpriser!D35+diff.!$D35</f>
        <v>25.95</v>
      </c>
      <c r="F17" s="142">
        <f>+grundpriser!E35+diff.!$E35</f>
        <v>25.75</v>
      </c>
      <c r="G17" s="141">
        <f>+grundpriser!F35+diff.!$F35</f>
        <v>25.55</v>
      </c>
      <c r="H17" s="142">
        <f>+grundpriser!G35+diff.!$G35</f>
        <v>25.349999999999998</v>
      </c>
      <c r="I17" s="141">
        <f>+grundpriser!H35+diff.!$H35</f>
        <v>25.15</v>
      </c>
      <c r="J17" s="142">
        <f>+grundpriser!I35+diff.!$I35</f>
        <v>25.05</v>
      </c>
      <c r="K17" s="141">
        <f>+grundpriser!J35+diff.!$J35</f>
        <v>23.5</v>
      </c>
      <c r="L17" s="142">
        <f>+grundpriser!K35+diff.!$K35</f>
        <v>22.85</v>
      </c>
      <c r="M17" s="141">
        <f>+grundpriser!L35+diff.!$L35</f>
        <v>22.55</v>
      </c>
      <c r="N17" s="142">
        <f>+grundpriser!M35+diff.!$M35</f>
        <v>21.85</v>
      </c>
      <c r="O17" s="141">
        <f>+grundpriser!N35+diff.!$O35</f>
        <v>20.75</v>
      </c>
      <c r="P17" s="142">
        <f>+grundpriser!O35+diff.!$O35</f>
        <v>19.55</v>
      </c>
      <c r="Q17" s="141">
        <f>+grundpriser!P35+diff.!$P35</f>
        <v>18.7</v>
      </c>
      <c r="R17" s="200"/>
      <c r="S17" s="138"/>
      <c r="T17" s="65">
        <f t="shared" si="0"/>
        <v>355.05</v>
      </c>
      <c r="U17" s="139" t="s">
        <v>60</v>
      </c>
      <c r="V17" s="65">
        <f t="shared" ref="V17:V22" si="2">T17+(7*0)+(8*0.25)</f>
        <v>357.05</v>
      </c>
      <c r="W17" s="138"/>
      <c r="X17" s="140" t="s">
        <v>126</v>
      </c>
    </row>
    <row r="18" spans="2:24" s="61" customFormat="1" ht="12.6" customHeight="1">
      <c r="B18" s="143" t="s">
        <v>40</v>
      </c>
      <c r="C18" s="206">
        <f>+grundpriser!B36+diff.!$B36</f>
        <v>26.349999999999998</v>
      </c>
      <c r="D18" s="142">
        <f>+grundpriser!C36+diff.!$C36</f>
        <v>26.15</v>
      </c>
      <c r="E18" s="141">
        <f>+grundpriser!D36+diff.!$D36</f>
        <v>25.95</v>
      </c>
      <c r="F18" s="142">
        <f>+grundpriser!E36+diff.!$E36</f>
        <v>25.75</v>
      </c>
      <c r="G18" s="141">
        <f>+grundpriser!F36+diff.!$F36</f>
        <v>25.55</v>
      </c>
      <c r="H18" s="142">
        <f>+grundpriser!G36+diff.!$G36</f>
        <v>25.349999999999998</v>
      </c>
      <c r="I18" s="141">
        <f>+grundpriser!H36+diff.!$H36</f>
        <v>25.15</v>
      </c>
      <c r="J18" s="142">
        <f>+grundpriser!I36+diff.!$I36</f>
        <v>25.05</v>
      </c>
      <c r="K18" s="141">
        <f>+grundpriser!J36+diff.!$J36</f>
        <v>23.5</v>
      </c>
      <c r="L18" s="142">
        <f>+grundpriser!K36+diff.!$K36</f>
        <v>22.55</v>
      </c>
      <c r="M18" s="141">
        <f>+grundpriser!L36+diff.!$L36</f>
        <v>22.150000000000002</v>
      </c>
      <c r="N18" s="142">
        <f>+grundpriser!M36+diff.!$M36</f>
        <v>21.45</v>
      </c>
      <c r="O18" s="141">
        <f>+grundpriser!N36+diff.!$O36</f>
        <v>20.3</v>
      </c>
      <c r="P18" s="142">
        <f>+grundpriser!O36+diff.!$O36</f>
        <v>19.150000000000002</v>
      </c>
      <c r="Q18" s="141">
        <f>+grundpriser!P36+diff.!$P36</f>
        <v>18.25</v>
      </c>
      <c r="R18" s="200"/>
      <c r="S18" s="50"/>
      <c r="T18" s="15">
        <f t="shared" si="0"/>
        <v>352.65</v>
      </c>
      <c r="U18" s="60" t="s">
        <v>60</v>
      </c>
      <c r="V18" s="15">
        <f t="shared" si="2"/>
        <v>354.65</v>
      </c>
      <c r="W18" s="50"/>
      <c r="X18" s="106" t="s">
        <v>126</v>
      </c>
    </row>
    <row r="19" spans="2:24" s="62" customFormat="1" ht="12.6" hidden="1" customHeight="1">
      <c r="B19" s="143" t="s">
        <v>42</v>
      </c>
      <c r="C19" s="206">
        <f>+grundpriser!B37+diff.!$B37</f>
        <v>26.349999999999998</v>
      </c>
      <c r="D19" s="142">
        <f>+grundpriser!C37+diff.!$C37</f>
        <v>26.15</v>
      </c>
      <c r="E19" s="141">
        <f>+grundpriser!D37+diff.!$D37</f>
        <v>25.95</v>
      </c>
      <c r="F19" s="142">
        <f>+grundpriser!E37+diff.!$E37</f>
        <v>25.75</v>
      </c>
      <c r="G19" s="141">
        <f>+grundpriser!F37+diff.!$F37</f>
        <v>25.55</v>
      </c>
      <c r="H19" s="142">
        <f>+grundpriser!G37+diff.!$G37</f>
        <v>25.349999999999998</v>
      </c>
      <c r="I19" s="141">
        <f>+grundpriser!H37+diff.!$H37</f>
        <v>25.15</v>
      </c>
      <c r="J19" s="142">
        <f>+grundpriser!I37+diff.!$I37</f>
        <v>25.05</v>
      </c>
      <c r="K19" s="141">
        <f>+grundpriser!J37+diff.!$J37</f>
        <v>23.5</v>
      </c>
      <c r="L19" s="142">
        <f>+grundpriser!K37+diff.!$K37</f>
        <v>22.25</v>
      </c>
      <c r="M19" s="141">
        <f>+grundpriser!L37+diff.!$L37</f>
        <v>21.8</v>
      </c>
      <c r="N19" s="142">
        <f>+grundpriser!M37+diff.!$M37</f>
        <v>21.1</v>
      </c>
      <c r="O19" s="141">
        <f>+grundpriser!N37+diff.!$O37</f>
        <v>19.900000000000002</v>
      </c>
      <c r="P19" s="142">
        <f>+grundpriser!O37+diff.!$O37</f>
        <v>18.75</v>
      </c>
      <c r="Q19" s="141">
        <f>+grundpriser!P37+diff.!$P37</f>
        <v>17.8</v>
      </c>
      <c r="R19" s="200"/>
      <c r="S19" s="138"/>
      <c r="T19" s="65">
        <f t="shared" si="0"/>
        <v>350.40000000000003</v>
      </c>
      <c r="U19" s="139" t="s">
        <v>60</v>
      </c>
      <c r="V19" s="65">
        <f t="shared" si="2"/>
        <v>352.40000000000003</v>
      </c>
      <c r="W19" s="138"/>
      <c r="X19" s="140" t="s">
        <v>126</v>
      </c>
    </row>
    <row r="20" spans="2:24" s="61" customFormat="1" ht="12.6" customHeight="1">
      <c r="B20" s="143" t="s">
        <v>41</v>
      </c>
      <c r="C20" s="206">
        <f>+grundpriser!B38+diff.!$B38</f>
        <v>26.349999999999998</v>
      </c>
      <c r="D20" s="142">
        <f>+grundpriser!C38+diff.!$C38</f>
        <v>26.15</v>
      </c>
      <c r="E20" s="141">
        <f>+grundpriser!D38+diff.!$D38</f>
        <v>25.95</v>
      </c>
      <c r="F20" s="142">
        <f>+grundpriser!E38+diff.!$E38</f>
        <v>25.75</v>
      </c>
      <c r="G20" s="141">
        <f>+grundpriser!F38+diff.!$F38</f>
        <v>25.55</v>
      </c>
      <c r="H20" s="142">
        <f>+grundpriser!G38+diff.!$G38</f>
        <v>25.349999999999998</v>
      </c>
      <c r="I20" s="141">
        <f>+grundpriser!H38+diff.!$H38</f>
        <v>25.15</v>
      </c>
      <c r="J20" s="142">
        <f>+grundpriser!I38+diff.!$I38</f>
        <v>25.05</v>
      </c>
      <c r="K20" s="141">
        <f>+grundpriser!J38+diff.!$J38</f>
        <v>23.5</v>
      </c>
      <c r="L20" s="142">
        <f>+grundpriser!K38+diff.!$K38</f>
        <v>22</v>
      </c>
      <c r="M20" s="141">
        <f>+grundpriser!L38+diff.!$L38</f>
        <v>21.400000000000002</v>
      </c>
      <c r="N20" s="142">
        <f>+grundpriser!M38+diff.!$M38</f>
        <v>20.7</v>
      </c>
      <c r="O20" s="141">
        <f>+grundpriser!N38+diff.!$O38</f>
        <v>19.45</v>
      </c>
      <c r="P20" s="142">
        <f>+grundpriser!O38+diff.!$O38</f>
        <v>18.350000000000001</v>
      </c>
      <c r="Q20" s="141">
        <f>+grundpriser!P38+diff.!$P38</f>
        <v>17.149999999999999</v>
      </c>
      <c r="R20" s="200"/>
      <c r="S20" s="50"/>
      <c r="T20" s="15">
        <f t="shared" si="0"/>
        <v>347.84999999999997</v>
      </c>
      <c r="U20" s="60" t="s">
        <v>60</v>
      </c>
      <c r="V20" s="15">
        <f t="shared" si="2"/>
        <v>349.84999999999997</v>
      </c>
      <c r="W20" s="50"/>
      <c r="X20" s="106" t="s">
        <v>126</v>
      </c>
    </row>
    <row r="21" spans="2:24" s="62" customFormat="1" ht="12.6" hidden="1" customHeight="1">
      <c r="B21" s="143" t="s">
        <v>65</v>
      </c>
      <c r="C21" s="206">
        <f>+grundpriser!B39+diff.!$B39</f>
        <v>26.099999999999998</v>
      </c>
      <c r="D21" s="142">
        <f>+grundpriser!C39+diff.!$C39</f>
        <v>25.9</v>
      </c>
      <c r="E21" s="141">
        <f>+grundpriser!D39+diff.!$D39</f>
        <v>25.7</v>
      </c>
      <c r="F21" s="142">
        <f>+grundpriser!E39+diff.!$E39</f>
        <v>25.5</v>
      </c>
      <c r="G21" s="141">
        <f>+grundpriser!F39+diff.!$F39</f>
        <v>25.3</v>
      </c>
      <c r="H21" s="142">
        <f>+grundpriser!G39+diff.!$G39</f>
        <v>25.099999999999998</v>
      </c>
      <c r="I21" s="141">
        <f>+grundpriser!H39+diff.!$H39</f>
        <v>24.9</v>
      </c>
      <c r="J21" s="142">
        <f>+grundpriser!I39+diff.!$I39</f>
        <v>24.8</v>
      </c>
      <c r="K21" s="141">
        <f>+grundpriser!J39+diff.!$J39</f>
        <v>23.5</v>
      </c>
      <c r="L21" s="142">
        <f>+grundpriser!K39+diff.!$K39</f>
        <v>21.7</v>
      </c>
      <c r="M21" s="141">
        <f>+grundpriser!L39+diff.!$L39</f>
        <v>21</v>
      </c>
      <c r="N21" s="142">
        <f>+grundpriser!M39+diff.!$M39</f>
        <v>20.3</v>
      </c>
      <c r="O21" s="141">
        <f>+grundpriser!N39+diff.!$O39</f>
        <v>19</v>
      </c>
      <c r="P21" s="142">
        <f>+grundpriser!O39+diff.!$O39</f>
        <v>18</v>
      </c>
      <c r="Q21" s="141">
        <f>+grundpriser!P39+diff.!$P39</f>
        <v>16.25</v>
      </c>
      <c r="R21" s="200"/>
      <c r="S21" s="138"/>
      <c r="T21" s="65">
        <f t="shared" si="0"/>
        <v>343.05</v>
      </c>
      <c r="U21" s="139" t="s">
        <v>60</v>
      </c>
      <c r="V21" s="65">
        <f t="shared" si="2"/>
        <v>345.05</v>
      </c>
      <c r="W21" s="138"/>
      <c r="X21" s="140" t="s">
        <v>126</v>
      </c>
    </row>
    <row r="22" spans="2:24" s="61" customFormat="1" ht="12.6" hidden="1" customHeight="1">
      <c r="B22" s="143" t="s">
        <v>66</v>
      </c>
      <c r="C22" s="206">
        <f>+grundpriser!B40+diff.!$B40</f>
        <v>23.95</v>
      </c>
      <c r="D22" s="142">
        <f>+grundpriser!C40+diff.!$C40</f>
        <v>23.75</v>
      </c>
      <c r="E22" s="141">
        <f>+grundpriser!D40+diff.!$D40</f>
        <v>23.55</v>
      </c>
      <c r="F22" s="142">
        <f>+grundpriser!E40+diff.!$E40</f>
        <v>22.85</v>
      </c>
      <c r="G22" s="141">
        <f>+grundpriser!F40+diff.!$F40</f>
        <v>22.65</v>
      </c>
      <c r="H22" s="142">
        <f>+grundpriser!G40+diff.!$G40</f>
        <v>22.45</v>
      </c>
      <c r="I22" s="141">
        <f>+grundpriser!H40+diff.!$H40</f>
        <v>22.3</v>
      </c>
      <c r="J22" s="142">
        <f>+grundpriser!I40+diff.!$I40</f>
        <v>21.9</v>
      </c>
      <c r="K22" s="141">
        <f>+grundpriser!J40+diff.!$J40</f>
        <v>21.55</v>
      </c>
      <c r="L22" s="142">
        <f>+grundpriser!K40+diff.!$K40</f>
        <v>21.3</v>
      </c>
      <c r="M22" s="141">
        <f>+grundpriser!L40+diff.!$L40</f>
        <v>20.6</v>
      </c>
      <c r="N22" s="142">
        <f>+grundpriser!M40+diff.!$M40</f>
        <v>19.900000000000002</v>
      </c>
      <c r="O22" s="141">
        <f>+grundpriser!N40+diff.!$O40</f>
        <v>18.400000000000002</v>
      </c>
      <c r="P22" s="142">
        <f>+grundpriser!O40+diff.!$O40</f>
        <v>17.400000000000002</v>
      </c>
      <c r="Q22" s="141">
        <f>+grundpriser!P40+diff.!$P40</f>
        <v>15.649999999999999</v>
      </c>
      <c r="R22" s="200"/>
      <c r="S22" s="50"/>
      <c r="T22" s="15">
        <f t="shared" si="0"/>
        <v>318.19999999999993</v>
      </c>
      <c r="U22" s="60" t="s">
        <v>60</v>
      </c>
      <c r="V22" s="15">
        <f t="shared" si="2"/>
        <v>320.19999999999993</v>
      </c>
      <c r="W22" s="50"/>
      <c r="X22" s="106" t="s">
        <v>126</v>
      </c>
    </row>
    <row r="23" spans="2:24" s="192" customFormat="1" ht="12.6" customHeight="1">
      <c r="B23" s="211"/>
      <c r="C23" s="45"/>
      <c r="D23" s="45"/>
      <c r="E23" s="45"/>
      <c r="F23" s="45"/>
      <c r="G23" s="45"/>
      <c r="H23" s="133"/>
      <c r="I23" s="45"/>
      <c r="J23" s="45"/>
      <c r="K23" s="45"/>
      <c r="L23" s="45"/>
      <c r="M23" s="45"/>
      <c r="N23" s="45"/>
      <c r="O23" s="45"/>
      <c r="P23" s="133"/>
      <c r="Q23" s="45"/>
      <c r="R23" s="200"/>
      <c r="T23" s="45"/>
      <c r="U23" s="193"/>
      <c r="V23" s="45"/>
      <c r="X23" s="194"/>
    </row>
    <row r="24" spans="2:24" s="64" customFormat="1" ht="12.6" customHeight="1">
      <c r="B24" s="238" t="s">
        <v>128</v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98"/>
      <c r="S24" s="192"/>
      <c r="T24" s="45"/>
      <c r="U24" s="193"/>
      <c r="V24" s="45"/>
      <c r="X24" s="195"/>
    </row>
    <row r="25" spans="2:24" s="1" customFormat="1" ht="12.6" customHeight="1">
      <c r="B25" s="222" t="s">
        <v>149</v>
      </c>
      <c r="C25" s="206">
        <f>+grundpriser!B102+diff.!$B102</f>
        <v>18.8</v>
      </c>
      <c r="D25" s="142">
        <f>+grundpriser!C102+diff.!$C102</f>
        <v>18.3</v>
      </c>
      <c r="E25" s="141">
        <f>+grundpriser!D102+diff.!$D102</f>
        <v>17.8</v>
      </c>
      <c r="F25" s="142">
        <f>+grundpriser!E102+diff.!$E102</f>
        <v>17.3</v>
      </c>
      <c r="G25" s="141">
        <f>+grundpriser!F102+diff.!$F102</f>
        <v>16.950000000000003</v>
      </c>
      <c r="H25" s="142">
        <f>+grundpriser!G102+diff.!$G102</f>
        <v>16.650000000000002</v>
      </c>
      <c r="I25" s="141">
        <f>+grundpriser!H102+diff.!$H102</f>
        <v>16.350000000000001</v>
      </c>
      <c r="J25" s="142">
        <f>+grundpriser!I102+diff.!$J102</f>
        <v>16.05</v>
      </c>
      <c r="K25" s="141">
        <f>+grundpriser!J102+diff.!$B102</f>
        <v>15.85</v>
      </c>
      <c r="L25" s="142">
        <f>+grundpriser!K102+diff.!$K102</f>
        <v>15.700000000000001</v>
      </c>
      <c r="M25" s="141">
        <f>+grundpriser!L102+diff.!$L102</f>
        <v>15.6</v>
      </c>
      <c r="N25" s="142">
        <f>+grundpriser!M102+diff.!$M102</f>
        <v>15.499999999999998</v>
      </c>
      <c r="O25" s="141">
        <f>+grundpriser!N102+diff.!$O102</f>
        <v>15.35</v>
      </c>
      <c r="P25" s="142">
        <f>+grundpriser!O102+diff.!$O102</f>
        <v>15.15</v>
      </c>
      <c r="Q25" s="141">
        <f>+grundpriser!P102+diff.!$P102</f>
        <v>14.950000000000001</v>
      </c>
      <c r="R25" s="201"/>
      <c r="S25" s="50"/>
      <c r="T25" s="15">
        <f>SUM(C25:Q25)</f>
        <v>246.29999999999998</v>
      </c>
      <c r="U25" s="60" t="s">
        <v>60</v>
      </c>
      <c r="V25" s="15">
        <f>T25+15*0.3</f>
        <v>250.79999999999998</v>
      </c>
      <c r="W25" s="63"/>
      <c r="X25" s="107" t="s">
        <v>126</v>
      </c>
    </row>
    <row r="26" spans="2:24" s="64" customFormat="1" ht="12.6" customHeight="1">
      <c r="B26" s="212"/>
      <c r="C26" s="124"/>
      <c r="D26" s="133"/>
      <c r="E26" s="124"/>
      <c r="F26" s="133"/>
      <c r="G26" s="124"/>
      <c r="H26" s="133"/>
      <c r="I26" s="124"/>
      <c r="J26" s="133"/>
      <c r="K26" s="124"/>
      <c r="L26" s="133"/>
      <c r="M26" s="124"/>
      <c r="N26" s="133"/>
      <c r="O26" s="124"/>
      <c r="P26" s="133"/>
      <c r="Q26" s="124"/>
      <c r="R26" s="201"/>
      <c r="S26" s="192"/>
      <c r="T26" s="45"/>
      <c r="U26" s="193"/>
      <c r="V26" s="45"/>
      <c r="X26" s="195"/>
    </row>
    <row r="27" spans="2:24" s="192" customFormat="1" ht="12.6" customHeight="1">
      <c r="B27" s="211" t="s">
        <v>129</v>
      </c>
      <c r="C27" s="137"/>
      <c r="D27" s="137"/>
      <c r="E27" s="13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99" t="s">
        <v>98</v>
      </c>
      <c r="T27" s="45"/>
      <c r="U27" s="193"/>
      <c r="V27" s="45">
        <f t="shared" ref="V27:V57" si="3">T27+15*0.3</f>
        <v>4.5</v>
      </c>
      <c r="X27" s="194"/>
    </row>
    <row r="28" spans="2:24" s="61" customFormat="1" ht="12.6" hidden="1" customHeight="1">
      <c r="B28" s="143" t="s">
        <v>58</v>
      </c>
      <c r="C28" s="206">
        <f>+grundpriser!B44+diff.!$B44</f>
        <v>23.45</v>
      </c>
      <c r="D28" s="142">
        <f>+grundpriser!C44+diff.!$C44</f>
        <v>22.75</v>
      </c>
      <c r="E28" s="141">
        <f>+grundpriser!D44+diff.!$D44</f>
        <v>22.049999999999997</v>
      </c>
      <c r="F28" s="142">
        <f>+grundpriser!E44+diff.!$E44</f>
        <v>21.349999999999998</v>
      </c>
      <c r="G28" s="141">
        <f>+grundpriser!F44+diff.!$F44</f>
        <v>20.65</v>
      </c>
      <c r="H28" s="142">
        <f>+grundpriser!G44+diff.!$G44</f>
        <v>19.95</v>
      </c>
      <c r="I28" s="141">
        <f>+grundpriser!H44+diff.!$H44</f>
        <v>19.25</v>
      </c>
      <c r="J28" s="142">
        <f>+grundpriser!I44+diff.!$I44</f>
        <v>18.349999999999998</v>
      </c>
      <c r="K28" s="141">
        <f>+grundpriser!J44+diff.!$J44</f>
        <v>17.549999999999997</v>
      </c>
      <c r="L28" s="142">
        <f>+grundpriser!K44+diff.!$K44</f>
        <v>16.649999999999999</v>
      </c>
      <c r="M28" s="141">
        <f>+grundpriser!L44+diff.!$L44</f>
        <v>15.85</v>
      </c>
      <c r="N28" s="142">
        <f>+grundpriser!M44+diff.!$M44</f>
        <v>15.450000000000001</v>
      </c>
      <c r="O28" s="141">
        <f>+grundpriser!N44+diff.!$N44</f>
        <v>14.85</v>
      </c>
      <c r="P28" s="142">
        <f>+grundpriser!O44+diff.!$N44</f>
        <v>14.250000000000002</v>
      </c>
      <c r="Q28" s="141">
        <f>+grundpriser!P44+diff.!$N44</f>
        <v>13.65</v>
      </c>
      <c r="R28" s="201"/>
      <c r="S28" s="49"/>
      <c r="T28" s="15">
        <f t="shared" si="0"/>
        <v>276.04999999999995</v>
      </c>
      <c r="U28" s="60" t="s">
        <v>60</v>
      </c>
      <c r="V28" s="15">
        <f>T28-15*0.3</f>
        <v>271.54999999999995</v>
      </c>
      <c r="W28" s="50"/>
      <c r="X28" s="106" t="s">
        <v>126</v>
      </c>
    </row>
    <row r="29" spans="2:24" s="61" customFormat="1" ht="12.6" customHeight="1">
      <c r="B29" s="143" t="s">
        <v>67</v>
      </c>
      <c r="C29" s="206">
        <f>+grundpriser!B45+diff.!$B45</f>
        <v>24.299999999999997</v>
      </c>
      <c r="D29" s="142">
        <f>+grundpriser!C45+diff.!$C45</f>
        <v>23.65</v>
      </c>
      <c r="E29" s="141">
        <f>+grundpriser!D45+diff.!$D45</f>
        <v>23</v>
      </c>
      <c r="F29" s="142">
        <f>+grundpriser!E45+diff.!$E45</f>
        <v>22.299999999999997</v>
      </c>
      <c r="G29" s="141">
        <f>+grundpriser!F45+diff.!$F45</f>
        <v>21.65</v>
      </c>
      <c r="H29" s="142">
        <f>+grundpriser!G45+diff.!$G45</f>
        <v>21</v>
      </c>
      <c r="I29" s="141">
        <f>+grundpriser!H45+diff.!$H45</f>
        <v>20.349999999999998</v>
      </c>
      <c r="J29" s="142">
        <f>+grundpriser!I45+diff.!$I45</f>
        <v>19.549999999999997</v>
      </c>
      <c r="K29" s="141">
        <f>+grundpriser!J45+diff.!$J45</f>
        <v>18.799999999999997</v>
      </c>
      <c r="L29" s="142">
        <f>+grundpriser!K45+diff.!$K45</f>
        <v>17.95</v>
      </c>
      <c r="M29" s="141">
        <f>+grundpriser!L45+diff.!$L45</f>
        <v>17.25</v>
      </c>
      <c r="N29" s="142">
        <f>+grundpriser!M45+diff.!$M45</f>
        <v>16.7</v>
      </c>
      <c r="O29" s="141">
        <f>+grundpriser!N45+diff.!$N45</f>
        <v>15.65</v>
      </c>
      <c r="P29" s="142">
        <f>+grundpriser!O45+diff.!$N45</f>
        <v>14.4</v>
      </c>
      <c r="Q29" s="141">
        <f>+grundpriser!P45+diff.!$P45</f>
        <v>13.85</v>
      </c>
      <c r="R29" s="201"/>
      <c r="S29" s="49"/>
      <c r="T29" s="15">
        <f t="shared" si="0"/>
        <v>290.39999999999992</v>
      </c>
      <c r="U29" s="60" t="s">
        <v>60</v>
      </c>
      <c r="V29" s="15">
        <f t="shared" ref="V29:V51" si="4">T29-15*0.3</f>
        <v>285.89999999999992</v>
      </c>
      <c r="W29" s="50"/>
      <c r="X29" s="106" t="s">
        <v>126</v>
      </c>
    </row>
    <row r="30" spans="2:24" s="61" customFormat="1" ht="12.6" hidden="1" customHeight="1">
      <c r="B30" s="143" t="s">
        <v>68</v>
      </c>
      <c r="C30" s="206">
        <f>+grundpriser!B46+diff.!$B46</f>
        <v>25.099999999999998</v>
      </c>
      <c r="D30" s="142">
        <f>+grundpriser!C46+diff.!$C46</f>
        <v>24.5</v>
      </c>
      <c r="E30" s="141">
        <f>+grundpriser!D46+diff.!$D46</f>
        <v>23.9</v>
      </c>
      <c r="F30" s="142">
        <f>+grundpriser!E46+diff.!$E46</f>
        <v>23.25</v>
      </c>
      <c r="G30" s="141">
        <f>+grundpriser!F46+diff.!$F46</f>
        <v>22.65</v>
      </c>
      <c r="H30" s="142">
        <f>+grundpriser!G46+diff.!$G46</f>
        <v>22.049999999999997</v>
      </c>
      <c r="I30" s="141">
        <f>+grundpriser!H46+diff.!$H46</f>
        <v>21.45</v>
      </c>
      <c r="J30" s="142">
        <f>+grundpriser!I46+diff.!$I46</f>
        <v>20.7</v>
      </c>
      <c r="K30" s="141">
        <f>+grundpriser!J46+diff.!$J46</f>
        <v>20</v>
      </c>
      <c r="L30" s="142">
        <f>+grundpriser!K46+diff.!$K46</f>
        <v>19.25</v>
      </c>
      <c r="M30" s="141">
        <f>+grundpriser!L46+diff.!$L46</f>
        <v>18.599999999999998</v>
      </c>
      <c r="N30" s="142">
        <f>+grundpriser!M46+diff.!$M46</f>
        <v>17.95</v>
      </c>
      <c r="O30" s="141">
        <f>+grundpriser!N46+diff.!$N46</f>
        <v>16.399999999999999</v>
      </c>
      <c r="P30" s="142">
        <f>+grundpriser!O46+diff.!$N46</f>
        <v>14.549999999999999</v>
      </c>
      <c r="Q30" s="141">
        <f>+grundpriser!P46+diff.!$P46</f>
        <v>14.1</v>
      </c>
      <c r="R30" s="201"/>
      <c r="S30" s="49"/>
      <c r="T30" s="15">
        <f t="shared" si="0"/>
        <v>304.45</v>
      </c>
      <c r="U30" s="60" t="s">
        <v>60</v>
      </c>
      <c r="V30" s="15">
        <f t="shared" si="4"/>
        <v>299.95</v>
      </c>
      <c r="W30" s="50"/>
      <c r="X30" s="106" t="s">
        <v>126</v>
      </c>
    </row>
    <row r="31" spans="2:24" s="61" customFormat="1" ht="12.6" hidden="1" customHeight="1">
      <c r="B31" s="143" t="s">
        <v>95</v>
      </c>
      <c r="C31" s="206">
        <f>+grundpriser!B47+diff.!$B47</f>
        <v>25.95</v>
      </c>
      <c r="D31" s="142">
        <f>+grundpriser!C47+diff.!$C47</f>
        <v>25.4</v>
      </c>
      <c r="E31" s="141">
        <f>+grundpriser!D47+diff.!$D47</f>
        <v>24.849999999999998</v>
      </c>
      <c r="F31" s="142">
        <f>+grundpriser!E47+diff.!$E47</f>
        <v>24.2</v>
      </c>
      <c r="G31" s="141">
        <f>+grundpriser!F47+diff.!$F47</f>
        <v>23.65</v>
      </c>
      <c r="H31" s="142">
        <f>+grundpriser!G47+diff.!$G47</f>
        <v>23.099999999999998</v>
      </c>
      <c r="I31" s="141">
        <f>+grundpriser!H47+diff.!$H47</f>
        <v>22.549999999999997</v>
      </c>
      <c r="J31" s="142">
        <f>+grundpriser!I47+diff.!$I47</f>
        <v>21.849999999999998</v>
      </c>
      <c r="K31" s="141">
        <f>+grundpriser!J47+diff.!$J47</f>
        <v>21.25</v>
      </c>
      <c r="L31" s="142">
        <f>+grundpriser!K47+diff.!$K47</f>
        <v>20.549999999999997</v>
      </c>
      <c r="M31" s="141">
        <f>+grundpriser!L47+diff.!$L47</f>
        <v>19.95</v>
      </c>
      <c r="N31" s="142">
        <f>+grundpriser!M47+diff.!$M47</f>
        <v>19.2</v>
      </c>
      <c r="O31" s="141">
        <f>+grundpriser!N47+diff.!$N47</f>
        <v>17.149999999999999</v>
      </c>
      <c r="P31" s="142">
        <f>+grundpriser!O47+diff.!$N47</f>
        <v>14.700000000000001</v>
      </c>
      <c r="Q31" s="141">
        <f>+grundpriser!P47+diff.!$P47</f>
        <v>14.299999999999999</v>
      </c>
      <c r="R31" s="201"/>
      <c r="S31" s="49"/>
      <c r="T31" s="15">
        <f t="shared" si="0"/>
        <v>318.64999999999992</v>
      </c>
      <c r="U31" s="60" t="s">
        <v>60</v>
      </c>
      <c r="V31" s="15">
        <f t="shared" si="4"/>
        <v>314.14999999999992</v>
      </c>
      <c r="W31" s="50"/>
      <c r="X31" s="106" t="s">
        <v>126</v>
      </c>
    </row>
    <row r="32" spans="2:24" s="61" customFormat="1" ht="12.6" customHeight="1">
      <c r="B32" s="143" t="s">
        <v>70</v>
      </c>
      <c r="C32" s="206">
        <f>+grundpriser!B48+diff.!$B48</f>
        <v>26.799999999999997</v>
      </c>
      <c r="D32" s="142">
        <f>+grundpriser!C48+diff.!$C48</f>
        <v>26.25</v>
      </c>
      <c r="E32" s="141">
        <f>+grundpriser!D48+diff.!$D48</f>
        <v>25.75</v>
      </c>
      <c r="F32" s="142">
        <f>+grundpriser!E48+diff.!$E48</f>
        <v>25.15</v>
      </c>
      <c r="G32" s="141">
        <f>+grundpriser!F48+diff.!$F48</f>
        <v>24.65</v>
      </c>
      <c r="H32" s="142">
        <f>+grundpriser!G48+diff.!$G48</f>
        <v>24.15</v>
      </c>
      <c r="I32" s="141">
        <f>+grundpriser!H48+diff.!$H48</f>
        <v>23.599999999999998</v>
      </c>
      <c r="J32" s="142">
        <f>+grundpriser!I48+diff.!$I48</f>
        <v>23</v>
      </c>
      <c r="K32" s="141">
        <f>+grundpriser!J48+diff.!$J48</f>
        <v>22.45</v>
      </c>
      <c r="L32" s="142">
        <f>+grundpriser!K48+diff.!$K48</f>
        <v>21.849999999999998</v>
      </c>
      <c r="M32" s="141">
        <f>+grundpriser!L48+diff.!$L48</f>
        <v>21.299999999999997</v>
      </c>
      <c r="N32" s="142">
        <f>+grundpriser!M48+diff.!$M48</f>
        <v>20.45</v>
      </c>
      <c r="O32" s="141">
        <f>+grundpriser!N48+diff.!$N48</f>
        <v>17.899999999999999</v>
      </c>
      <c r="P32" s="142">
        <f>+grundpriser!O48+diff.!$N48</f>
        <v>14.85</v>
      </c>
      <c r="Q32" s="141">
        <f>+grundpriser!P48+diff.!$P48</f>
        <v>14.549999999999999</v>
      </c>
      <c r="R32" s="201"/>
      <c r="S32" s="49"/>
      <c r="T32" s="15">
        <f t="shared" si="0"/>
        <v>332.7</v>
      </c>
      <c r="U32" s="60" t="s">
        <v>60</v>
      </c>
      <c r="V32" s="15">
        <f t="shared" si="4"/>
        <v>328.2</v>
      </c>
      <c r="W32" s="50"/>
      <c r="X32" s="106" t="s">
        <v>126</v>
      </c>
    </row>
    <row r="33" spans="2:24" s="61" customFormat="1" ht="12.6" hidden="1" customHeight="1">
      <c r="B33" s="143" t="s">
        <v>71</v>
      </c>
      <c r="C33" s="206">
        <f>+grundpriser!B49+diff.!$B49</f>
        <v>27.45</v>
      </c>
      <c r="D33" s="142">
        <f>+grundpriser!C49+diff.!$C49</f>
        <v>26.95</v>
      </c>
      <c r="E33" s="141">
        <f>+grundpriser!D49+diff.!$D49</f>
        <v>26.45</v>
      </c>
      <c r="F33" s="142">
        <f>+grundpriser!E49+diff.!$E49</f>
        <v>25.95</v>
      </c>
      <c r="G33" s="141">
        <f>+grundpriser!F49+diff.!$F49</f>
        <v>25.45</v>
      </c>
      <c r="H33" s="142">
        <f>+grundpriser!G49+diff.!$G49</f>
        <v>24.95</v>
      </c>
      <c r="I33" s="141">
        <f>+grundpriser!H49+diff.!$H49</f>
        <v>24.45</v>
      </c>
      <c r="J33" s="142">
        <f>+grundpriser!I49+diff.!$I49</f>
        <v>23.95</v>
      </c>
      <c r="K33" s="141">
        <f>+grundpriser!J49+diff.!$J49</f>
        <v>23.65</v>
      </c>
      <c r="L33" s="142">
        <f>+grundpriser!K49+diff.!$K49</f>
        <v>23.15</v>
      </c>
      <c r="M33" s="141">
        <f>+grundpriser!L49+diff.!$L49</f>
        <v>22.65</v>
      </c>
      <c r="N33" s="142">
        <f>+grundpriser!M49+diff.!$M49</f>
        <v>21.65</v>
      </c>
      <c r="O33" s="141">
        <f>+grundpriser!N49+diff.!$N49</f>
        <v>18.649999999999999</v>
      </c>
      <c r="P33" s="142">
        <f>+grundpriser!O49+diff.!$N49</f>
        <v>14.950000000000001</v>
      </c>
      <c r="Q33" s="141">
        <f>+grundpriser!P49+diff.!$P49</f>
        <v>14.750000000000002</v>
      </c>
      <c r="R33" s="201"/>
      <c r="S33" s="49"/>
      <c r="T33" s="15">
        <f t="shared" si="0"/>
        <v>345.0499999999999</v>
      </c>
      <c r="U33" s="60" t="s">
        <v>60</v>
      </c>
      <c r="V33" s="15">
        <f t="shared" si="4"/>
        <v>340.5499999999999</v>
      </c>
      <c r="W33" s="50"/>
      <c r="X33" s="106" t="s">
        <v>126</v>
      </c>
    </row>
    <row r="34" spans="2:24" s="61" customFormat="1" ht="12.6" hidden="1" customHeight="1">
      <c r="B34" s="143" t="s">
        <v>72</v>
      </c>
      <c r="C34" s="206">
        <f>+grundpriser!B50+diff.!$B50</f>
        <v>27.45</v>
      </c>
      <c r="D34" s="142">
        <f>+grundpriser!C50+diff.!$C50</f>
        <v>26.95</v>
      </c>
      <c r="E34" s="141">
        <f>+grundpriser!D50+diff.!$D50</f>
        <v>26.45</v>
      </c>
      <c r="F34" s="142">
        <f>+grundpriser!E50+diff.!$E50</f>
        <v>25.95</v>
      </c>
      <c r="G34" s="141">
        <f>+grundpriser!F50+diff.!$F50</f>
        <v>25.45</v>
      </c>
      <c r="H34" s="142">
        <f>+grundpriser!G50+diff.!$G50</f>
        <v>24.95</v>
      </c>
      <c r="I34" s="141">
        <f>+grundpriser!H50+diff.!$H50</f>
        <v>24.45</v>
      </c>
      <c r="J34" s="142">
        <f>+grundpriser!I50+diff.!$I50</f>
        <v>23.95</v>
      </c>
      <c r="K34" s="141">
        <f>+grundpriser!J50+diff.!$J50</f>
        <v>23.65</v>
      </c>
      <c r="L34" s="142">
        <f>+grundpriser!K50+diff.!$K50</f>
        <v>23.15</v>
      </c>
      <c r="M34" s="141">
        <f>+grundpriser!L50+diff.!$L50</f>
        <v>22.65</v>
      </c>
      <c r="N34" s="142">
        <f>+grundpriser!M50+diff.!$M50</f>
        <v>21.65</v>
      </c>
      <c r="O34" s="141">
        <f>+grundpriser!N50+diff.!$N50</f>
        <v>18.7</v>
      </c>
      <c r="P34" s="142">
        <f>+grundpriser!O50+diff.!$N50</f>
        <v>15.15</v>
      </c>
      <c r="Q34" s="141">
        <f>+grundpriser!P50+diff.!$P50</f>
        <v>14.9</v>
      </c>
      <c r="R34" s="201"/>
      <c r="S34" s="49"/>
      <c r="T34" s="15">
        <f t="shared" si="0"/>
        <v>345.44999999999987</v>
      </c>
      <c r="U34" s="60" t="s">
        <v>60</v>
      </c>
      <c r="V34" s="15">
        <f t="shared" si="4"/>
        <v>340.94999999999987</v>
      </c>
      <c r="W34" s="50"/>
      <c r="X34" s="106" t="s">
        <v>126</v>
      </c>
    </row>
    <row r="35" spans="2:24" s="61" customFormat="1" ht="12.6" hidden="1" customHeight="1">
      <c r="B35" s="143" t="s">
        <v>73</v>
      </c>
      <c r="C35" s="206">
        <f>+grundpriser!B51+diff.!$B51</f>
        <v>27.45</v>
      </c>
      <c r="D35" s="142">
        <f>+grundpriser!C51+diff.!$C51</f>
        <v>26.95</v>
      </c>
      <c r="E35" s="141">
        <f>+grundpriser!D51+diff.!$D51</f>
        <v>26.45</v>
      </c>
      <c r="F35" s="142">
        <f>+grundpriser!E51+diff.!$E51</f>
        <v>25.95</v>
      </c>
      <c r="G35" s="141">
        <f>+grundpriser!F51+diff.!$F51</f>
        <v>25.45</v>
      </c>
      <c r="H35" s="142">
        <f>+grundpriser!G51+diff.!$G51</f>
        <v>24.95</v>
      </c>
      <c r="I35" s="141">
        <f>+grundpriser!H51+diff.!$H51</f>
        <v>24.45</v>
      </c>
      <c r="J35" s="142">
        <f>+grundpriser!I51+diff.!$I51</f>
        <v>23.95</v>
      </c>
      <c r="K35" s="141">
        <f>+grundpriser!J51+diff.!$J51</f>
        <v>23.65</v>
      </c>
      <c r="L35" s="142">
        <f>+grundpriser!K51+diff.!$K51</f>
        <v>23.15</v>
      </c>
      <c r="M35" s="141">
        <f>+grundpriser!L51+diff.!$L51</f>
        <v>22.65</v>
      </c>
      <c r="N35" s="142">
        <f>+grundpriser!M51+diff.!$M51</f>
        <v>21.65</v>
      </c>
      <c r="O35" s="141">
        <f>+grundpriser!N51+diff.!$N51</f>
        <v>18.75</v>
      </c>
      <c r="P35" s="142">
        <f>+grundpriser!O51+diff.!$N51</f>
        <v>15.299999999999999</v>
      </c>
      <c r="Q35" s="141">
        <f>+grundpriser!P51+diff.!$P51</f>
        <v>15.049999999999999</v>
      </c>
      <c r="R35" s="201"/>
      <c r="S35" s="49"/>
      <c r="T35" s="15">
        <f t="shared" si="0"/>
        <v>345.79999999999995</v>
      </c>
      <c r="U35" s="60" t="s">
        <v>60</v>
      </c>
      <c r="V35" s="15">
        <f t="shared" si="4"/>
        <v>341.29999999999995</v>
      </c>
      <c r="W35" s="50"/>
      <c r="X35" s="106" t="s">
        <v>126</v>
      </c>
    </row>
    <row r="36" spans="2:24" s="61" customFormat="1" ht="12.6" customHeight="1">
      <c r="B36" s="143" t="s">
        <v>74</v>
      </c>
      <c r="C36" s="206">
        <f>+grundpriser!B52+diff.!$B52</f>
        <v>27.55</v>
      </c>
      <c r="D36" s="142">
        <f>+grundpriser!C52+diff.!$C52</f>
        <v>27.05</v>
      </c>
      <c r="E36" s="141">
        <f>+grundpriser!D52+diff.!$D52</f>
        <v>26.55</v>
      </c>
      <c r="F36" s="142">
        <f>+grundpriser!E52+diff.!$E52</f>
        <v>26.05</v>
      </c>
      <c r="G36" s="141">
        <f>+grundpriser!F52+diff.!$F52</f>
        <v>25.55</v>
      </c>
      <c r="H36" s="142">
        <f>+grundpriser!G52+diff.!$G52</f>
        <v>25.05</v>
      </c>
      <c r="I36" s="141">
        <f>+grundpriser!H52+diff.!$H52</f>
        <v>24.55</v>
      </c>
      <c r="J36" s="142">
        <f>+grundpriser!I52+diff.!$I52</f>
        <v>24.05</v>
      </c>
      <c r="K36" s="141">
        <f>+grundpriser!J52+diff.!$J52</f>
        <v>23.65</v>
      </c>
      <c r="L36" s="142">
        <f>+grundpriser!K52+diff.!$K52</f>
        <v>23.15</v>
      </c>
      <c r="M36" s="141">
        <f>+grundpriser!L52+diff.!$L52</f>
        <v>22.65</v>
      </c>
      <c r="N36" s="142">
        <f>+grundpriser!M52+diff.!$M52</f>
        <v>21.65</v>
      </c>
      <c r="O36" s="141">
        <f>+grundpriser!N52+diff.!$O52</f>
        <v>18.849999999999998</v>
      </c>
      <c r="P36" s="142">
        <f>+grundpriser!O52+diff.!$O52</f>
        <v>15.500000000000002</v>
      </c>
      <c r="Q36" s="141">
        <f>+grundpriser!P52+diff.!$P52</f>
        <v>15.200000000000001</v>
      </c>
      <c r="R36" s="201"/>
      <c r="S36" s="49"/>
      <c r="T36" s="15">
        <f t="shared" si="0"/>
        <v>347.05</v>
      </c>
      <c r="U36" s="60" t="s">
        <v>60</v>
      </c>
      <c r="V36" s="15">
        <f t="shared" si="4"/>
        <v>342.55</v>
      </c>
      <c r="W36" s="50"/>
      <c r="X36" s="106" t="s">
        <v>126</v>
      </c>
    </row>
    <row r="37" spans="2:24" s="61" customFormat="1" ht="12.6" hidden="1" customHeight="1">
      <c r="B37" s="143" t="s">
        <v>75</v>
      </c>
      <c r="C37" s="206">
        <f>+grundpriser!B53+diff.!$B53</f>
        <v>28.3</v>
      </c>
      <c r="D37" s="142">
        <f>+grundpriser!C53+diff.!$C53</f>
        <v>27.8</v>
      </c>
      <c r="E37" s="141">
        <f>+grundpriser!D53+diff.!$D53</f>
        <v>27.3</v>
      </c>
      <c r="F37" s="142">
        <f>+grundpriser!E53+diff.!$E53</f>
        <v>26.8</v>
      </c>
      <c r="G37" s="141">
        <f>+grundpriser!F53+diff.!$F53</f>
        <v>26.3</v>
      </c>
      <c r="H37" s="142">
        <f>+grundpriser!G53+diff.!$G53</f>
        <v>25.8</v>
      </c>
      <c r="I37" s="141">
        <f>+grundpriser!H53+diff.!$H53</f>
        <v>25.3</v>
      </c>
      <c r="J37" s="142">
        <f>+grundpriser!I53+diff.!$I53</f>
        <v>24.8</v>
      </c>
      <c r="K37" s="141">
        <f>+grundpriser!J53+diff.!$J53</f>
        <v>23.65</v>
      </c>
      <c r="L37" s="142">
        <f>+grundpriser!K53+diff.!$K53</f>
        <v>23.15</v>
      </c>
      <c r="M37" s="141">
        <f>+grundpriser!L53+diff.!$L53</f>
        <v>22.65</v>
      </c>
      <c r="N37" s="142">
        <f>+grundpriser!M53+diff.!$M53</f>
        <v>21.65</v>
      </c>
      <c r="O37" s="141">
        <f>+grundpriser!N53+diff.!$N53</f>
        <v>18.899999999999999</v>
      </c>
      <c r="P37" s="142">
        <f>+grundpriser!O53+diff.!$N53</f>
        <v>15.65</v>
      </c>
      <c r="Q37" s="141">
        <f>+grundpriser!P53+diff.!$P53</f>
        <v>15.35</v>
      </c>
      <c r="R37" s="201"/>
      <c r="S37" s="49"/>
      <c r="T37" s="15">
        <f t="shared" si="0"/>
        <v>353.4</v>
      </c>
      <c r="U37" s="60" t="s">
        <v>60</v>
      </c>
      <c r="V37" s="15">
        <f>T37+8*0.25</f>
        <v>355.4</v>
      </c>
      <c r="W37" s="50"/>
      <c r="X37" s="106" t="s">
        <v>126</v>
      </c>
    </row>
    <row r="38" spans="2:24" s="61" customFormat="1" ht="12.6" hidden="1" customHeight="1">
      <c r="B38" s="143" t="s">
        <v>76</v>
      </c>
      <c r="C38" s="206">
        <f>+grundpriser!B54+diff.!$B54</f>
        <v>28.3</v>
      </c>
      <c r="D38" s="142">
        <f>+grundpriser!C54+diff.!$C54</f>
        <v>27.8</v>
      </c>
      <c r="E38" s="141">
        <f>+grundpriser!D54+diff.!$D54</f>
        <v>27.3</v>
      </c>
      <c r="F38" s="142">
        <f>+grundpriser!E54+diff.!$E54</f>
        <v>26.8</v>
      </c>
      <c r="G38" s="141">
        <f>+grundpriser!F54+diff.!$F54</f>
        <v>26.3</v>
      </c>
      <c r="H38" s="142">
        <f>+grundpriser!G54+diff.!$G54</f>
        <v>25.8</v>
      </c>
      <c r="I38" s="141">
        <f>+grundpriser!H54+diff.!$H54</f>
        <v>25.3</v>
      </c>
      <c r="J38" s="142">
        <f>+grundpriser!I54+diff.!$I54</f>
        <v>24.8</v>
      </c>
      <c r="K38" s="141">
        <f>+grundpriser!J54+diff.!$J54</f>
        <v>23.65</v>
      </c>
      <c r="L38" s="142">
        <f>+grundpriser!K54+diff.!$K54</f>
        <v>23.15</v>
      </c>
      <c r="M38" s="141">
        <f>+grundpriser!L54+diff.!$L54</f>
        <v>22.65</v>
      </c>
      <c r="N38" s="142">
        <f>+grundpriser!M54+diff.!$M54</f>
        <v>21.65</v>
      </c>
      <c r="O38" s="141">
        <f>+grundpriser!N54+diff.!$N54</f>
        <v>18.95</v>
      </c>
      <c r="P38" s="142">
        <f>+grundpriser!O54+diff.!$N54</f>
        <v>15.85</v>
      </c>
      <c r="Q38" s="141">
        <f>+grundpriser!P54+diff.!$P54</f>
        <v>15.500000000000002</v>
      </c>
      <c r="R38" s="201"/>
      <c r="S38" s="49"/>
      <c r="T38" s="15">
        <f t="shared" si="0"/>
        <v>353.8</v>
      </c>
      <c r="U38" s="60" t="s">
        <v>60</v>
      </c>
      <c r="V38" s="15">
        <f t="shared" ref="V38:V48" si="5">T38+8*0.25</f>
        <v>355.8</v>
      </c>
      <c r="W38" s="50"/>
      <c r="X38" s="106" t="s">
        <v>126</v>
      </c>
    </row>
    <row r="39" spans="2:24" s="61" customFormat="1" ht="12.6" hidden="1" customHeight="1">
      <c r="B39" s="143" t="s">
        <v>77</v>
      </c>
      <c r="C39" s="206">
        <f>+grundpriser!B55+diff.!$B55</f>
        <v>28.45</v>
      </c>
      <c r="D39" s="142">
        <f>+grundpriser!C55+diff.!$C55</f>
        <v>27.95</v>
      </c>
      <c r="E39" s="141">
        <f>+grundpriser!D55+diff.!$D55</f>
        <v>27.45</v>
      </c>
      <c r="F39" s="142">
        <f>+grundpriser!E55+diff.!$E55</f>
        <v>26.95</v>
      </c>
      <c r="G39" s="141">
        <f>+grundpriser!F55+diff.!$F55</f>
        <v>26.45</v>
      </c>
      <c r="H39" s="142">
        <f>+grundpriser!G55+diff.!$G55</f>
        <v>25.95</v>
      </c>
      <c r="I39" s="141">
        <f>+grundpriser!H55+diff.!$H55</f>
        <v>25.45</v>
      </c>
      <c r="J39" s="142">
        <f>+grundpriser!I55+diff.!$I55</f>
        <v>24.95</v>
      </c>
      <c r="K39" s="141">
        <f>+grundpriser!J55+diff.!$J55</f>
        <v>23.65</v>
      </c>
      <c r="L39" s="142">
        <f>+grundpriser!K55+diff.!$K55</f>
        <v>23.15</v>
      </c>
      <c r="M39" s="141">
        <f>+grundpriser!L55+diff.!$L55</f>
        <v>22.65</v>
      </c>
      <c r="N39" s="142">
        <f>+grundpriser!M55+diff.!$M55</f>
        <v>21.65</v>
      </c>
      <c r="O39" s="141">
        <f>+grundpriser!N55+diff.!$N55</f>
        <v>19.049999999999997</v>
      </c>
      <c r="P39" s="142">
        <f>+grundpriser!O55+diff.!$N55</f>
        <v>16</v>
      </c>
      <c r="Q39" s="141">
        <f>+grundpriser!P55+diff.!$P55</f>
        <v>15.65</v>
      </c>
      <c r="R39" s="201"/>
      <c r="S39" s="49"/>
      <c r="T39" s="15">
        <f t="shared" si="0"/>
        <v>355.39999999999992</v>
      </c>
      <c r="U39" s="60" t="s">
        <v>60</v>
      </c>
      <c r="V39" s="15">
        <f t="shared" si="5"/>
        <v>357.39999999999992</v>
      </c>
      <c r="W39" s="50"/>
      <c r="X39" s="106" t="s">
        <v>126</v>
      </c>
    </row>
    <row r="40" spans="2:24" s="61" customFormat="1" ht="12.6" hidden="1" customHeight="1">
      <c r="B40" s="143" t="s">
        <v>78</v>
      </c>
      <c r="C40" s="206">
        <f>+grundpriser!B56+diff.!$B56</f>
        <v>28.45</v>
      </c>
      <c r="D40" s="142">
        <f>+grundpriser!C56+diff.!$C56</f>
        <v>27.95</v>
      </c>
      <c r="E40" s="141">
        <f>+grundpriser!D56+diff.!$D56</f>
        <v>27.45</v>
      </c>
      <c r="F40" s="142">
        <f>+grundpriser!E56+diff.!$E56</f>
        <v>26.95</v>
      </c>
      <c r="G40" s="141">
        <f>+grundpriser!F56+diff.!$F56</f>
        <v>26.45</v>
      </c>
      <c r="H40" s="142">
        <f>+grundpriser!G56+diff.!$G56</f>
        <v>25.95</v>
      </c>
      <c r="I40" s="141">
        <f>+grundpriser!H56+diff.!$H56</f>
        <v>25.45</v>
      </c>
      <c r="J40" s="142">
        <f>+grundpriser!I56+diff.!$I56</f>
        <v>24.95</v>
      </c>
      <c r="K40" s="141">
        <f>+grundpriser!J56+diff.!$J56</f>
        <v>23.65</v>
      </c>
      <c r="L40" s="142">
        <f>+grundpriser!K56+diff.!$K56</f>
        <v>23.15</v>
      </c>
      <c r="M40" s="141">
        <f>+grundpriser!L56+diff.!$L56</f>
        <v>22.65</v>
      </c>
      <c r="N40" s="142">
        <f>+grundpriser!M56+diff.!$M56</f>
        <v>21.65</v>
      </c>
      <c r="O40" s="141">
        <f>+grundpriser!N56+diff.!$N56</f>
        <v>19.099999999999998</v>
      </c>
      <c r="P40" s="142">
        <f>+grundpriser!O56+diff.!$N56</f>
        <v>16.2</v>
      </c>
      <c r="Q40" s="141">
        <f>+grundpriser!P56+diff.!$P56</f>
        <v>15.799999999999999</v>
      </c>
      <c r="R40" s="201"/>
      <c r="S40" s="49"/>
      <c r="T40" s="15">
        <f t="shared" si="0"/>
        <v>355.79999999999995</v>
      </c>
      <c r="U40" s="60" t="s">
        <v>60</v>
      </c>
      <c r="V40" s="15">
        <f t="shared" si="5"/>
        <v>357.79999999999995</v>
      </c>
      <c r="W40" s="50"/>
      <c r="X40" s="106" t="s">
        <v>126</v>
      </c>
    </row>
    <row r="41" spans="2:24" s="61" customFormat="1" ht="12.6" hidden="1" customHeight="1">
      <c r="B41" s="143" t="s">
        <v>79</v>
      </c>
      <c r="C41" s="206">
        <f>+grundpriser!B57+diff.!$B57</f>
        <v>28.45</v>
      </c>
      <c r="D41" s="142">
        <f>+grundpriser!C57+diff.!$C57</f>
        <v>27.95</v>
      </c>
      <c r="E41" s="141">
        <f>+grundpriser!D57+diff.!$D57</f>
        <v>27.45</v>
      </c>
      <c r="F41" s="142">
        <f>+grundpriser!E57+diff.!$E57</f>
        <v>26.95</v>
      </c>
      <c r="G41" s="141">
        <f>+grundpriser!F57+diff.!$F57</f>
        <v>26.45</v>
      </c>
      <c r="H41" s="142">
        <f>+grundpriser!G57+diff.!$G57</f>
        <v>25.95</v>
      </c>
      <c r="I41" s="141">
        <f>+grundpriser!H57+diff.!$H57</f>
        <v>25.45</v>
      </c>
      <c r="J41" s="142">
        <f>+grundpriser!I57+diff.!$I57</f>
        <v>24.95</v>
      </c>
      <c r="K41" s="141">
        <f>+grundpriser!J57+diff.!$J57</f>
        <v>23.65</v>
      </c>
      <c r="L41" s="142">
        <f>+grundpriser!K57+diff.!$K57</f>
        <v>23.15</v>
      </c>
      <c r="M41" s="141">
        <f>+grundpriser!L57+diff.!$L57</f>
        <v>22.65</v>
      </c>
      <c r="N41" s="142">
        <f>+grundpriser!M57+diff.!$M57</f>
        <v>21.65</v>
      </c>
      <c r="O41" s="141">
        <f>+grundpriser!N57+diff.!$N57</f>
        <v>19.149999999999999</v>
      </c>
      <c r="P41" s="142">
        <f>+grundpriser!O57+diff.!$N57</f>
        <v>16.349999999999998</v>
      </c>
      <c r="Q41" s="141">
        <f>+grundpriser!P57+diff.!$P57</f>
        <v>15.950000000000001</v>
      </c>
      <c r="R41" s="201"/>
      <c r="S41" s="49"/>
      <c r="T41" s="15">
        <f t="shared" si="0"/>
        <v>356.14999999999992</v>
      </c>
      <c r="U41" s="60" t="s">
        <v>60</v>
      </c>
      <c r="V41" s="15">
        <f t="shared" si="5"/>
        <v>358.14999999999992</v>
      </c>
      <c r="W41" s="50"/>
      <c r="X41" s="106" t="s">
        <v>126</v>
      </c>
    </row>
    <row r="42" spans="2:24" s="61" customFormat="1" ht="12.6" hidden="1" customHeight="1">
      <c r="B42" s="143" t="s">
        <v>80</v>
      </c>
      <c r="C42" s="206">
        <f>+grundpriser!B58+diff.!$B58</f>
        <v>28.45</v>
      </c>
      <c r="D42" s="142">
        <f>+grundpriser!C58+diff.!$C58</f>
        <v>27.95</v>
      </c>
      <c r="E42" s="141">
        <f>+grundpriser!D58+diff.!$D58</f>
        <v>27.45</v>
      </c>
      <c r="F42" s="142">
        <f>+grundpriser!E58+diff.!$E58</f>
        <v>26.95</v>
      </c>
      <c r="G42" s="141">
        <f>+grundpriser!F58+diff.!$F58</f>
        <v>26.45</v>
      </c>
      <c r="H42" s="142">
        <f>+grundpriser!G58+diff.!$G58</f>
        <v>25.95</v>
      </c>
      <c r="I42" s="141">
        <f>+grundpriser!H58+diff.!$H58</f>
        <v>25.45</v>
      </c>
      <c r="J42" s="142">
        <f>+grundpriser!I58+diff.!$I58</f>
        <v>24.95</v>
      </c>
      <c r="K42" s="141">
        <f>+grundpriser!J58+diff.!$J58</f>
        <v>23.65</v>
      </c>
      <c r="L42" s="142">
        <f>+grundpriser!K58+diff.!$K58</f>
        <v>23.15</v>
      </c>
      <c r="M42" s="141">
        <f>+grundpriser!L58+diff.!$L58</f>
        <v>22.65</v>
      </c>
      <c r="N42" s="142">
        <f>+grundpriser!M58+diff.!$M58</f>
        <v>21.65</v>
      </c>
      <c r="O42" s="141">
        <f>+grundpriser!N58+diff.!$O58</f>
        <v>19.25</v>
      </c>
      <c r="P42" s="142">
        <f>+grundpriser!O58+diff.!$O58</f>
        <v>16.549999999999997</v>
      </c>
      <c r="Q42" s="141">
        <f>+grundpriser!P58+diff.!$P58</f>
        <v>16.099999999999998</v>
      </c>
      <c r="R42" s="201"/>
      <c r="S42" s="49"/>
      <c r="T42" s="45">
        <f t="shared" si="0"/>
        <v>356.59999999999997</v>
      </c>
      <c r="U42" s="111" t="s">
        <v>60</v>
      </c>
      <c r="V42" s="15">
        <f t="shared" si="5"/>
        <v>358.59999999999997</v>
      </c>
      <c r="W42" s="50"/>
      <c r="X42" s="106" t="s">
        <v>126</v>
      </c>
    </row>
    <row r="43" spans="2:24" s="61" customFormat="1" ht="12.6" customHeight="1">
      <c r="B43" s="143" t="s">
        <v>81</v>
      </c>
      <c r="C43" s="206">
        <f>+grundpriser!B59+diff.!$B59</f>
        <v>28.45</v>
      </c>
      <c r="D43" s="142">
        <f>+grundpriser!C59+diff.!$C59</f>
        <v>27.95</v>
      </c>
      <c r="E43" s="141">
        <f>+grundpriser!D59+diff.!$D59</f>
        <v>27.45</v>
      </c>
      <c r="F43" s="142">
        <f>+grundpriser!E59+diff.!$E59</f>
        <v>26.95</v>
      </c>
      <c r="G43" s="141">
        <f>+grundpriser!F59+diff.!$F59</f>
        <v>26.45</v>
      </c>
      <c r="H43" s="142">
        <f>+grundpriser!G59+diff.!$G59</f>
        <v>25.95</v>
      </c>
      <c r="I43" s="141">
        <f>+grundpriser!H59+diff.!$H59</f>
        <v>25.45</v>
      </c>
      <c r="J43" s="142">
        <f>+grundpriser!I59+diff.!$I59</f>
        <v>24.95</v>
      </c>
      <c r="K43" s="141">
        <f>+grundpriser!J59+diff.!$J59</f>
        <v>23.65</v>
      </c>
      <c r="L43" s="142">
        <f>+grundpriser!K59+diff.!$K59</f>
        <v>23.15</v>
      </c>
      <c r="M43" s="141">
        <f>+grundpriser!L59+diff.!$L59</f>
        <v>22.65</v>
      </c>
      <c r="N43" s="142">
        <f>+grundpriser!M59+diff.!$M59</f>
        <v>21.65</v>
      </c>
      <c r="O43" s="141">
        <f>+grundpriser!N59+diff.!$O59</f>
        <v>19.299999999999997</v>
      </c>
      <c r="P43" s="142">
        <f>+grundpriser!O59+diff.!$O59</f>
        <v>16.7</v>
      </c>
      <c r="Q43" s="141">
        <f>+grundpriser!P59+diff.!$P59</f>
        <v>16.25</v>
      </c>
      <c r="R43" s="201"/>
      <c r="S43" s="49"/>
      <c r="T43" s="45">
        <f>SUM(C43:Q43)</f>
        <v>356.94999999999993</v>
      </c>
      <c r="U43" s="111" t="s">
        <v>60</v>
      </c>
      <c r="V43" s="15">
        <f t="shared" si="5"/>
        <v>358.94999999999993</v>
      </c>
      <c r="W43" s="50"/>
      <c r="X43" s="106" t="s">
        <v>126</v>
      </c>
    </row>
    <row r="44" spans="2:24" s="61" customFormat="1" ht="12.6" hidden="1" customHeight="1">
      <c r="B44" s="143" t="s">
        <v>82</v>
      </c>
      <c r="C44" s="206">
        <f>+grundpriser!B60+diff.!$B60</f>
        <v>28.45</v>
      </c>
      <c r="D44" s="142">
        <f>+grundpriser!C60+diff.!$C60</f>
        <v>27.95</v>
      </c>
      <c r="E44" s="141">
        <f>+grundpriser!D60+diff.!$D60</f>
        <v>27.45</v>
      </c>
      <c r="F44" s="142">
        <f>+grundpriser!E60+diff.!$E60</f>
        <v>26.95</v>
      </c>
      <c r="G44" s="141">
        <f>+grundpriser!F60+diff.!$F60</f>
        <v>26.45</v>
      </c>
      <c r="H44" s="142">
        <f>+grundpriser!G60+diff.!$G60</f>
        <v>25.95</v>
      </c>
      <c r="I44" s="141">
        <f>+grundpriser!H60+diff.!$H60</f>
        <v>25.45</v>
      </c>
      <c r="J44" s="142">
        <f>+grundpriser!I60+diff.!$I60</f>
        <v>24.95</v>
      </c>
      <c r="K44" s="141">
        <f>+grundpriser!J60+diff.!$J60</f>
        <v>23.65</v>
      </c>
      <c r="L44" s="142">
        <f>+grundpriser!K60+diff.!$K60</f>
        <v>23.15</v>
      </c>
      <c r="M44" s="141">
        <f>+grundpriser!L60+diff.!$L60</f>
        <v>22.65</v>
      </c>
      <c r="N44" s="142">
        <f>+grundpriser!M60+diff.!$M60</f>
        <v>21.65</v>
      </c>
      <c r="O44" s="141">
        <f>+grundpriser!N60+diff.!$O60</f>
        <v>19.399999999999999</v>
      </c>
      <c r="P44" s="142">
        <f>+grundpriser!O60+diff.!$O60</f>
        <v>16.899999999999999</v>
      </c>
      <c r="Q44" s="141">
        <f>+grundpriser!P60+diff.!$P60</f>
        <v>16.399999999999999</v>
      </c>
      <c r="R44" s="201"/>
      <c r="S44" s="49"/>
      <c r="T44" s="45">
        <f>SUM(C44:Q44)</f>
        <v>357.39999999999986</v>
      </c>
      <c r="U44" s="111" t="s">
        <v>60</v>
      </c>
      <c r="V44" s="15">
        <f t="shared" si="5"/>
        <v>359.39999999999986</v>
      </c>
      <c r="W44" s="50"/>
      <c r="X44" s="106" t="s">
        <v>126</v>
      </c>
    </row>
    <row r="45" spans="2:24" s="61" customFormat="1" ht="12.6" hidden="1" customHeight="1">
      <c r="B45" s="143" t="s">
        <v>83</v>
      </c>
      <c r="C45" s="206">
        <f>+grundpriser!B61+diff.!$B61</f>
        <v>28.2</v>
      </c>
      <c r="D45" s="142">
        <f>+grundpriser!C61+diff.!$C61</f>
        <v>27.65</v>
      </c>
      <c r="E45" s="141">
        <f>+grundpriser!D61+diff.!$D61</f>
        <v>27.1</v>
      </c>
      <c r="F45" s="142">
        <f>+grundpriser!E61+diff.!$E61</f>
        <v>26.6</v>
      </c>
      <c r="G45" s="141">
        <f>+grundpriser!F61+diff.!$F61</f>
        <v>26.1</v>
      </c>
      <c r="H45" s="142">
        <f>+grundpriser!G61+diff.!$G61</f>
        <v>25.6</v>
      </c>
      <c r="I45" s="141">
        <f>+grundpriser!H61+diff.!$H61</f>
        <v>25.05</v>
      </c>
      <c r="J45" s="142">
        <f>+grundpriser!I61+diff.!$I61</f>
        <v>24.55</v>
      </c>
      <c r="K45" s="141">
        <f>+grundpriser!J61+diff.!$J61</f>
        <v>23.55</v>
      </c>
      <c r="L45" s="142">
        <f>+grundpriser!K61+diff.!$K61</f>
        <v>23.05</v>
      </c>
      <c r="M45" s="141">
        <f>+grundpriser!L61+diff.!$L61</f>
        <v>22.599999999999998</v>
      </c>
      <c r="N45" s="142">
        <f>+grundpriser!M61+diff.!$M61</f>
        <v>21.65</v>
      </c>
      <c r="O45" s="141">
        <f>+grundpriser!N61+diff.!$O61</f>
        <v>19.8</v>
      </c>
      <c r="P45" s="142">
        <f>+grundpriser!O61+diff.!$O61</f>
        <v>17.45</v>
      </c>
      <c r="Q45" s="141">
        <f>+grundpriser!P61+diff.!$P61</f>
        <v>16.95</v>
      </c>
      <c r="R45" s="201"/>
      <c r="S45" s="49"/>
      <c r="T45" s="45">
        <f t="shared" si="0"/>
        <v>355.9</v>
      </c>
      <c r="U45" s="111" t="s">
        <v>60</v>
      </c>
      <c r="V45" s="15">
        <f t="shared" si="5"/>
        <v>357.9</v>
      </c>
      <c r="W45" s="50"/>
      <c r="X45" s="106" t="s">
        <v>126</v>
      </c>
    </row>
    <row r="46" spans="2:24" s="61" customFormat="1" ht="12.6" hidden="1" customHeight="1">
      <c r="B46" s="143" t="s">
        <v>84</v>
      </c>
      <c r="C46" s="206">
        <f>+grundpriser!B62+diff.!$B62</f>
        <v>28.05</v>
      </c>
      <c r="D46" s="142">
        <f>+grundpriser!C62+diff.!$C62</f>
        <v>27.35</v>
      </c>
      <c r="E46" s="141">
        <f>+grundpriser!D62+diff.!$D62</f>
        <v>26.75</v>
      </c>
      <c r="F46" s="142">
        <f>+grundpriser!E62+diff.!$E62</f>
        <v>26.25</v>
      </c>
      <c r="G46" s="141">
        <f>+grundpriser!F62+diff.!$F62</f>
        <v>25.75</v>
      </c>
      <c r="H46" s="142">
        <f>+grundpriser!G62+diff.!$G62</f>
        <v>25.25</v>
      </c>
      <c r="I46" s="141">
        <f>+grundpriser!H62+diff.!$H62</f>
        <v>24.65</v>
      </c>
      <c r="J46" s="142">
        <f>+grundpriser!I62+diff.!$I62</f>
        <v>24.15</v>
      </c>
      <c r="K46" s="141">
        <f>+grundpriser!J62+diff.!$J62</f>
        <v>23.15</v>
      </c>
      <c r="L46" s="142">
        <f>+grundpriser!K62+diff.!$K62</f>
        <v>22.7</v>
      </c>
      <c r="M46" s="141">
        <f>+grundpriser!L62+diff.!$L62</f>
        <v>22.25</v>
      </c>
      <c r="N46" s="142">
        <f>+grundpriser!M62+diff.!$M62</f>
        <v>21.45</v>
      </c>
      <c r="O46" s="141">
        <f>+grundpriser!N62+diff.!$O62</f>
        <v>19.849999999999998</v>
      </c>
      <c r="P46" s="142">
        <f>+grundpriser!O62+diff.!$O62</f>
        <v>17.7</v>
      </c>
      <c r="Q46" s="141">
        <f>+grundpriser!P62+diff.!$P62</f>
        <v>17.2</v>
      </c>
      <c r="R46" s="201"/>
      <c r="S46" s="49"/>
      <c r="T46" s="45">
        <f t="shared" si="0"/>
        <v>352.5</v>
      </c>
      <c r="U46" s="111" t="s">
        <v>60</v>
      </c>
      <c r="V46" s="15">
        <f t="shared" si="5"/>
        <v>354.5</v>
      </c>
      <c r="W46" s="50"/>
      <c r="X46" s="106" t="s">
        <v>126</v>
      </c>
    </row>
    <row r="47" spans="2:24" s="61" customFormat="1" ht="12.6" customHeight="1">
      <c r="B47" s="143" t="s">
        <v>59</v>
      </c>
      <c r="C47" s="206">
        <f>+grundpriser!B63+diff.!$B63</f>
        <v>27.8</v>
      </c>
      <c r="D47" s="142">
        <f>+grundpriser!C63+diff.!$C63</f>
        <v>27</v>
      </c>
      <c r="E47" s="141">
        <f>+grundpriser!D63+diff.!$D63</f>
        <v>26.35</v>
      </c>
      <c r="F47" s="142">
        <f>+grundpriser!E63+diff.!$E63</f>
        <v>25.85</v>
      </c>
      <c r="G47" s="141">
        <f>+grundpriser!F63+diff.!$F63</f>
        <v>25.35</v>
      </c>
      <c r="H47" s="142">
        <f>+grundpriser!G63+diff.!$G63</f>
        <v>24.85</v>
      </c>
      <c r="I47" s="141">
        <f>+grundpriser!H63+diff.!$H63</f>
        <v>24.2</v>
      </c>
      <c r="J47" s="142">
        <f>+grundpriser!I63+diff.!$I63</f>
        <v>23.7</v>
      </c>
      <c r="K47" s="141">
        <f>+grundpriser!J63+diff.!$J63</f>
        <v>22.75</v>
      </c>
      <c r="L47" s="142">
        <f>+grundpriser!K63+diff.!$K63</f>
        <v>22.3</v>
      </c>
      <c r="M47" s="141">
        <f>+grundpriser!L63+diff.!$L63</f>
        <v>21.9</v>
      </c>
      <c r="N47" s="142">
        <f>+grundpriser!M63+diff.!$M63</f>
        <v>21.2</v>
      </c>
      <c r="O47" s="141">
        <f>+grundpriser!N63+diff.!$O63</f>
        <v>19.899999999999999</v>
      </c>
      <c r="P47" s="142">
        <f>+grundpriser!O63+diff.!$O63</f>
        <v>17.95</v>
      </c>
      <c r="Q47" s="141">
        <f>+grundpriser!P63+diff.!$P63</f>
        <v>17.45</v>
      </c>
      <c r="R47" s="201"/>
      <c r="S47" s="49"/>
      <c r="T47" s="45">
        <f t="shared" si="0"/>
        <v>348.5499999999999</v>
      </c>
      <c r="U47" s="111" t="s">
        <v>60</v>
      </c>
      <c r="V47" s="15">
        <f t="shared" si="5"/>
        <v>350.5499999999999</v>
      </c>
      <c r="W47" s="50"/>
      <c r="X47" s="106" t="s">
        <v>126</v>
      </c>
    </row>
    <row r="48" spans="2:24" s="61" customFormat="1" ht="12.6" hidden="1" customHeight="1">
      <c r="B48" s="143" t="s">
        <v>85</v>
      </c>
      <c r="C48" s="206">
        <f>+grundpriser!B64+diff.!$B64</f>
        <v>27.6</v>
      </c>
      <c r="D48" s="142">
        <f>+grundpriser!C64+diff.!$C64</f>
        <v>26.7</v>
      </c>
      <c r="E48" s="141">
        <f>+grundpriser!D64+diff.!$D64</f>
        <v>26</v>
      </c>
      <c r="F48" s="142">
        <f>+grundpriser!E64+diff.!$E64</f>
        <v>25.5</v>
      </c>
      <c r="G48" s="141">
        <f>+grundpriser!F64+diff.!$F64</f>
        <v>25</v>
      </c>
      <c r="H48" s="142">
        <f>+grundpriser!G64+diff.!$G64</f>
        <v>24.5</v>
      </c>
      <c r="I48" s="141">
        <f>+grundpriser!H64+diff.!$H64</f>
        <v>23.8</v>
      </c>
      <c r="J48" s="142">
        <f>+grundpriser!I64+diff.!$I64</f>
        <v>23.3</v>
      </c>
      <c r="K48" s="141">
        <f>+grundpriser!J64+diff.!$J64</f>
        <v>22.349999999999998</v>
      </c>
      <c r="L48" s="142">
        <f>+grundpriser!K64+diff.!$K64</f>
        <v>21.95</v>
      </c>
      <c r="M48" s="141">
        <f>+grundpriser!L64+diff.!$L64</f>
        <v>21.55</v>
      </c>
      <c r="N48" s="142">
        <f>+grundpriser!M64+diff.!$M64</f>
        <v>20.95</v>
      </c>
      <c r="O48" s="141">
        <f>+grundpriser!N64+diff.!$O64</f>
        <v>19.95</v>
      </c>
      <c r="P48" s="142">
        <f>+grundpriser!O64+diff.!$O64</f>
        <v>18.2</v>
      </c>
      <c r="Q48" s="141">
        <f>+grundpriser!P64+diff.!$P64</f>
        <v>17.7</v>
      </c>
      <c r="R48" s="201"/>
      <c r="S48" s="49"/>
      <c r="T48" s="45">
        <f t="shared" si="0"/>
        <v>345.04999999999995</v>
      </c>
      <c r="U48" s="111" t="s">
        <v>60</v>
      </c>
      <c r="V48" s="15">
        <f t="shared" si="5"/>
        <v>347.04999999999995</v>
      </c>
      <c r="W48" s="50"/>
      <c r="X48" s="106" t="s">
        <v>126</v>
      </c>
    </row>
    <row r="49" spans="2:24" s="61" customFormat="1" ht="12.6" hidden="1" customHeight="1">
      <c r="B49" s="143" t="s">
        <v>86</v>
      </c>
      <c r="C49" s="206">
        <f>+grundpriser!B65+diff.!$B65</f>
        <v>26.8</v>
      </c>
      <c r="D49" s="142">
        <f>+grundpriser!C65+diff.!$C65</f>
        <v>25.9</v>
      </c>
      <c r="E49" s="141">
        <f>+grundpriser!D65+diff.!$D65</f>
        <v>25.25</v>
      </c>
      <c r="F49" s="142">
        <f>+grundpriser!E65+diff.!$E65</f>
        <v>24.7</v>
      </c>
      <c r="G49" s="141">
        <f>+grundpriser!F65+diff.!$F65</f>
        <v>24.2</v>
      </c>
      <c r="H49" s="142">
        <f>+grundpriser!G65+diff.!$G65</f>
        <v>23.599999999999998</v>
      </c>
      <c r="I49" s="141">
        <f>+grundpriser!H65+diff.!$H65</f>
        <v>22.95</v>
      </c>
      <c r="J49" s="142">
        <f>+grundpriser!I65+diff.!$I65</f>
        <v>22.4</v>
      </c>
      <c r="K49" s="141">
        <f>+grundpriser!J65+diff.!$J65</f>
        <v>21.95</v>
      </c>
      <c r="L49" s="142">
        <f>+grundpriser!K65+diff.!$K65</f>
        <v>21.65</v>
      </c>
      <c r="M49" s="141">
        <f>+grundpriser!L65+diff.!$L65</f>
        <v>21.4</v>
      </c>
      <c r="N49" s="142">
        <f>+grundpriser!M65+diff.!$M65</f>
        <v>20.95</v>
      </c>
      <c r="O49" s="141">
        <f>+grundpriser!N65+diff.!$O65</f>
        <v>20.25</v>
      </c>
      <c r="P49" s="142">
        <f>+grundpriser!O65+diff.!$O65</f>
        <v>18.599999999999998</v>
      </c>
      <c r="Q49" s="141">
        <f>+grundpriser!P65+diff.!$P65</f>
        <v>18.099999999999998</v>
      </c>
      <c r="R49" s="201"/>
      <c r="S49" s="49"/>
      <c r="T49" s="45">
        <f t="shared" si="0"/>
        <v>338.70000000000005</v>
      </c>
      <c r="U49" s="111" t="s">
        <v>60</v>
      </c>
      <c r="V49" s="15">
        <f t="shared" si="4"/>
        <v>334.20000000000005</v>
      </c>
      <c r="W49" s="50"/>
      <c r="X49" s="106" t="s">
        <v>126</v>
      </c>
    </row>
    <row r="50" spans="2:24" s="61" customFormat="1" ht="12.6" customHeight="1">
      <c r="B50" s="143" t="s">
        <v>87</v>
      </c>
      <c r="C50" s="206">
        <f>+grundpriser!B66+diff.!$B66</f>
        <v>26.55</v>
      </c>
      <c r="D50" s="142">
        <f>+grundpriser!C66+diff.!$C66</f>
        <v>25.849999999999998</v>
      </c>
      <c r="E50" s="141">
        <f>+grundpriser!D66+diff.!$D66</f>
        <v>25.25</v>
      </c>
      <c r="F50" s="142">
        <f>+grundpriser!E66+diff.!$E66</f>
        <v>24.65</v>
      </c>
      <c r="G50" s="141">
        <f>+grundpriser!F66+diff.!$F66</f>
        <v>23.95</v>
      </c>
      <c r="H50" s="142">
        <f>+grundpriser!G66+diff.!$G66</f>
        <v>23.25</v>
      </c>
      <c r="I50" s="141">
        <f>+grundpriser!H66+diff.!$H66</f>
        <v>22.599999999999998</v>
      </c>
      <c r="J50" s="142">
        <f>+grundpriser!I66+diff.!$I66</f>
        <v>22.05</v>
      </c>
      <c r="K50" s="141">
        <f>+grundpriser!J66+diff.!$J66</f>
        <v>21.5</v>
      </c>
      <c r="L50" s="142">
        <f>+grundpriser!K66+diff.!$K66</f>
        <v>21.3</v>
      </c>
      <c r="M50" s="141">
        <f>+grundpriser!L66+diff.!$L66</f>
        <v>21.25</v>
      </c>
      <c r="N50" s="142">
        <f>+grundpriser!M66+diff.!$M66</f>
        <v>20.95</v>
      </c>
      <c r="O50" s="141">
        <f>+grundpriser!N66+diff.!$O66</f>
        <v>20.5</v>
      </c>
      <c r="P50" s="142">
        <f>+grundpriser!O66+diff.!$O66</f>
        <v>19</v>
      </c>
      <c r="Q50" s="141">
        <f>+grundpriser!P66+diff.!$P66</f>
        <v>18.5</v>
      </c>
      <c r="R50" s="201"/>
      <c r="S50" s="49"/>
      <c r="T50" s="45">
        <f t="shared" si="0"/>
        <v>337.15000000000003</v>
      </c>
      <c r="U50" s="111" t="s">
        <v>60</v>
      </c>
      <c r="V50" s="15">
        <f t="shared" si="4"/>
        <v>332.65000000000003</v>
      </c>
      <c r="W50" s="50"/>
      <c r="X50" s="106" t="s">
        <v>126</v>
      </c>
    </row>
    <row r="51" spans="2:24" s="61" customFormat="1" ht="12.6" hidden="1" customHeight="1">
      <c r="B51" s="143" t="s">
        <v>28</v>
      </c>
      <c r="C51" s="206">
        <f>+grundpriser!B67+diff.!$B67</f>
        <v>26.55</v>
      </c>
      <c r="D51" s="142">
        <f>+grundpriser!C67+diff.!$C67</f>
        <v>25.849999999999998</v>
      </c>
      <c r="E51" s="141">
        <f>+grundpriser!D67+diff.!$D67</f>
        <v>25.25</v>
      </c>
      <c r="F51" s="142">
        <f>+grundpriser!E67+diff.!$E67</f>
        <v>24.65</v>
      </c>
      <c r="G51" s="141">
        <f>+grundpriser!F67+diff.!$F67</f>
        <v>23.95</v>
      </c>
      <c r="H51" s="142">
        <f>+grundpriser!G67+diff.!$G67</f>
        <v>23.25</v>
      </c>
      <c r="I51" s="141">
        <f>+grundpriser!H67+diff.!$H67</f>
        <v>22.599999999999998</v>
      </c>
      <c r="J51" s="142">
        <f>+grundpriser!I67+diff.!$I67</f>
        <v>22.05</v>
      </c>
      <c r="K51" s="141">
        <f>+grundpriser!J67+diff.!$J67</f>
        <v>21.5</v>
      </c>
      <c r="L51" s="142">
        <f>+grundpriser!K67+diff.!$K67</f>
        <v>21.3</v>
      </c>
      <c r="M51" s="141">
        <f>+grundpriser!L67+diff.!$L67</f>
        <v>21.25</v>
      </c>
      <c r="N51" s="142">
        <f>+grundpriser!M67+diff.!$M67</f>
        <v>20.95</v>
      </c>
      <c r="O51" s="141">
        <f>+grundpriser!N67+diff.!$O67</f>
        <v>20.5</v>
      </c>
      <c r="P51" s="142">
        <f>+grundpriser!O67+diff.!$O67</f>
        <v>19</v>
      </c>
      <c r="Q51" s="141">
        <f>+grundpriser!P67+diff.!$P67</f>
        <v>18.5</v>
      </c>
      <c r="R51" s="201"/>
      <c r="S51" s="49"/>
      <c r="T51" s="45">
        <f t="shared" si="0"/>
        <v>337.15000000000003</v>
      </c>
      <c r="U51" s="111" t="s">
        <v>60</v>
      </c>
      <c r="V51" s="15">
        <f t="shared" si="4"/>
        <v>332.65000000000003</v>
      </c>
      <c r="W51" s="50"/>
      <c r="X51" s="106" t="s">
        <v>126</v>
      </c>
    </row>
    <row r="52" spans="2:24" s="192" customFormat="1" ht="12.6" customHeight="1">
      <c r="B52" s="158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201"/>
      <c r="S52" s="45"/>
      <c r="T52" s="45"/>
      <c r="U52" s="193"/>
      <c r="V52" s="45">
        <f t="shared" si="3"/>
        <v>4.5</v>
      </c>
      <c r="X52" s="194"/>
    </row>
    <row r="53" spans="2:24" s="61" customFormat="1" ht="12.6" hidden="1" customHeight="1">
      <c r="B53" s="158"/>
      <c r="C53" s="130"/>
      <c r="D53" s="133"/>
      <c r="E53" s="130"/>
      <c r="F53" s="133"/>
      <c r="G53" s="130"/>
      <c r="H53" s="133"/>
      <c r="I53" s="130"/>
      <c r="J53" s="133"/>
      <c r="K53" s="130"/>
      <c r="L53" s="133"/>
      <c r="M53" s="130"/>
      <c r="N53" s="133"/>
      <c r="O53" s="133"/>
      <c r="P53" s="133"/>
      <c r="Q53" s="130"/>
      <c r="R53" s="201"/>
      <c r="S53" s="67"/>
      <c r="T53" s="67"/>
      <c r="U53" s="68"/>
      <c r="V53" s="15">
        <f t="shared" si="3"/>
        <v>4.5</v>
      </c>
      <c r="W53" s="69"/>
      <c r="X53" s="106"/>
    </row>
    <row r="54" spans="2:24" s="61" customFormat="1" ht="12.6" hidden="1" customHeight="1">
      <c r="B54" s="312" t="s">
        <v>127</v>
      </c>
      <c r="C54" s="129">
        <v>15</v>
      </c>
      <c r="D54" s="155">
        <v>14</v>
      </c>
      <c r="E54" s="129">
        <v>13</v>
      </c>
      <c r="F54" s="155">
        <v>12</v>
      </c>
      <c r="G54" s="129">
        <v>11</v>
      </c>
      <c r="H54" s="155">
        <v>10</v>
      </c>
      <c r="I54" s="129">
        <v>9</v>
      </c>
      <c r="J54" s="155">
        <v>8</v>
      </c>
      <c r="K54" s="129">
        <v>7</v>
      </c>
      <c r="L54" s="155">
        <v>6</v>
      </c>
      <c r="M54" s="129">
        <v>5</v>
      </c>
      <c r="N54" s="155">
        <v>4</v>
      </c>
      <c r="O54" s="155">
        <v>2</v>
      </c>
      <c r="P54" s="155">
        <v>2</v>
      </c>
      <c r="Q54" s="241">
        <v>1</v>
      </c>
      <c r="R54" s="169"/>
      <c r="S54" s="67"/>
      <c r="T54" s="67"/>
      <c r="U54" s="68"/>
      <c r="V54" s="15">
        <f t="shared" si="3"/>
        <v>4.5</v>
      </c>
      <c r="W54" s="69"/>
      <c r="X54" s="106"/>
    </row>
    <row r="55" spans="2:24" s="61" customFormat="1" ht="12.6" hidden="1" customHeight="1">
      <c r="B55" s="313"/>
      <c r="C55" s="125" t="s">
        <v>3</v>
      </c>
      <c r="D55" s="156" t="s">
        <v>4</v>
      </c>
      <c r="E55" s="125" t="s">
        <v>5</v>
      </c>
      <c r="F55" s="156" t="s">
        <v>6</v>
      </c>
      <c r="G55" s="125" t="s">
        <v>7</v>
      </c>
      <c r="H55" s="156" t="s">
        <v>8</v>
      </c>
      <c r="I55" s="125" t="s">
        <v>9</v>
      </c>
      <c r="J55" s="156" t="s">
        <v>10</v>
      </c>
      <c r="K55" s="125" t="s">
        <v>11</v>
      </c>
      <c r="L55" s="156" t="s">
        <v>12</v>
      </c>
      <c r="M55" s="125" t="s">
        <v>13</v>
      </c>
      <c r="N55" s="156" t="s">
        <v>14</v>
      </c>
      <c r="O55" s="156" t="s">
        <v>16</v>
      </c>
      <c r="P55" s="156" t="s">
        <v>16</v>
      </c>
      <c r="Q55" s="242" t="s">
        <v>17</v>
      </c>
      <c r="R55" s="169"/>
      <c r="S55" s="67"/>
      <c r="T55" s="67"/>
      <c r="U55" s="68"/>
      <c r="V55" s="15">
        <f t="shared" si="3"/>
        <v>4.5</v>
      </c>
      <c r="W55" s="69"/>
      <c r="X55" s="106"/>
    </row>
    <row r="56" spans="2:24" s="61" customFormat="1" ht="7.9" hidden="1" customHeight="1">
      <c r="B56" s="210"/>
      <c r="C56" s="134"/>
      <c r="D56" s="157"/>
      <c r="E56" s="134"/>
      <c r="F56" s="157"/>
      <c r="G56" s="134"/>
      <c r="H56" s="157"/>
      <c r="I56" s="134"/>
      <c r="J56" s="157"/>
      <c r="K56" s="134"/>
      <c r="L56" s="157"/>
      <c r="M56" s="134"/>
      <c r="N56" s="157"/>
      <c r="O56" s="157"/>
      <c r="P56" s="157"/>
      <c r="Q56" s="134"/>
      <c r="R56" s="169"/>
      <c r="S56" s="67"/>
      <c r="T56" s="67"/>
      <c r="U56" s="68"/>
      <c r="V56" s="15"/>
      <c r="W56" s="69"/>
      <c r="X56" s="106"/>
    </row>
    <row r="57" spans="2:24" s="61" customFormat="1" ht="12.6" customHeight="1">
      <c r="B57" s="211" t="s">
        <v>130</v>
      </c>
      <c r="C57" s="131"/>
      <c r="D57" s="189"/>
      <c r="E57" s="131"/>
      <c r="F57" s="177"/>
      <c r="G57" s="132"/>
      <c r="H57" s="177"/>
      <c r="I57" s="132"/>
      <c r="J57" s="177"/>
      <c r="K57" s="132"/>
      <c r="L57" s="177"/>
      <c r="M57" s="132"/>
      <c r="N57" s="177"/>
      <c r="O57" s="177"/>
      <c r="P57" s="177"/>
      <c r="Q57" s="132"/>
      <c r="R57" s="170" t="s">
        <v>98</v>
      </c>
      <c r="S57" s="69"/>
      <c r="T57" s="67"/>
      <c r="U57" s="68"/>
      <c r="V57" s="15">
        <f t="shared" si="3"/>
        <v>4.5</v>
      </c>
      <c r="W57" s="69"/>
      <c r="X57" s="106"/>
    </row>
    <row r="58" spans="2:24" s="1" customFormat="1" ht="12.6" hidden="1" customHeight="1">
      <c r="B58" s="143" t="s">
        <v>58</v>
      </c>
      <c r="C58" s="239">
        <f>+grundpriser!B73+diff.!$B73</f>
        <v>17.95</v>
      </c>
      <c r="D58" s="240">
        <f>+grundpriser!C73+diff.!$C73</f>
        <v>17.45</v>
      </c>
      <c r="E58" s="239">
        <f>+grundpriser!D73+diff.!$D73</f>
        <v>16.95</v>
      </c>
      <c r="F58" s="240">
        <f>+grundpriser!E73+diff.!$E73</f>
        <v>16.45</v>
      </c>
      <c r="G58" s="239">
        <f>+grundpriser!F73+diff.!$F73</f>
        <v>15.95</v>
      </c>
      <c r="H58" s="240">
        <f>+grundpriser!G73+diff.!$G73</f>
        <v>15.7</v>
      </c>
      <c r="I58" s="239">
        <f>+grundpriser!H73+diff.!$H73</f>
        <v>15.649999999999999</v>
      </c>
      <c r="J58" s="240">
        <f>+grundpriser!I73+diff.!$I73</f>
        <v>15.399999999999999</v>
      </c>
      <c r="K58" s="239">
        <f>+grundpriser!J73+diff.!$J73</f>
        <v>15.099999999999998</v>
      </c>
      <c r="L58" s="240">
        <f>+grundpriser!K73+diff.!$K73</f>
        <v>14.8</v>
      </c>
      <c r="M58" s="239">
        <f>+grundpriser!L73+diff.!$L73</f>
        <v>14.2</v>
      </c>
      <c r="N58" s="240">
        <f>+grundpriser!M73+diff.!$M73</f>
        <v>14.2</v>
      </c>
      <c r="O58" s="239">
        <f>+grundpriser!N73+diff.!$O73</f>
        <v>14.2</v>
      </c>
      <c r="P58" s="240">
        <f>+grundpriser!O73+diff.!$O73</f>
        <v>14.099999999999998</v>
      </c>
      <c r="Q58" s="239">
        <f>+grundpriser!P73+diff.!$P73</f>
        <v>14</v>
      </c>
      <c r="R58" s="169"/>
      <c r="S58" s="50"/>
      <c r="T58" s="15">
        <f t="shared" si="0"/>
        <v>232.09999999999997</v>
      </c>
      <c r="U58" s="60" t="s">
        <v>60</v>
      </c>
      <c r="V58" s="15">
        <f>T58-15*0.3</f>
        <v>227.59999999999997</v>
      </c>
      <c r="W58" s="63"/>
      <c r="X58" s="107" t="s">
        <v>126</v>
      </c>
    </row>
    <row r="59" spans="2:24" s="1" customFormat="1" ht="12.6" customHeight="1">
      <c r="B59" s="143" t="s">
        <v>67</v>
      </c>
      <c r="C59" s="239">
        <f>+grundpriser!B74+diff.!$B74</f>
        <v>18.05</v>
      </c>
      <c r="D59" s="240">
        <f>+grundpriser!C74+diff.!$C74</f>
        <v>17.55</v>
      </c>
      <c r="E59" s="239">
        <f>+grundpriser!D74+diff.!$D74</f>
        <v>17.05</v>
      </c>
      <c r="F59" s="240">
        <f>+grundpriser!E74+diff.!$E74</f>
        <v>16.55</v>
      </c>
      <c r="G59" s="239">
        <f>+grundpriser!F74+diff.!$F74</f>
        <v>16.05</v>
      </c>
      <c r="H59" s="240">
        <f>+grundpriser!G74+diff.!$G74</f>
        <v>15.8</v>
      </c>
      <c r="I59" s="239">
        <f>+grundpriser!H74+diff.!$H74</f>
        <v>15.75</v>
      </c>
      <c r="J59" s="240">
        <f>+grundpriser!I74+diff.!$I74</f>
        <v>15.5</v>
      </c>
      <c r="K59" s="239">
        <f>+grundpriser!J74+diff.!$J74</f>
        <v>15.2</v>
      </c>
      <c r="L59" s="240">
        <f>+grundpriser!K74+diff.!$K74</f>
        <v>14.899999999999999</v>
      </c>
      <c r="M59" s="239">
        <f>+grundpriser!L74+diff.!$L74</f>
        <v>14.399999999999999</v>
      </c>
      <c r="N59" s="240">
        <f>+grundpriser!M74+diff.!$M74</f>
        <v>14.399999999999999</v>
      </c>
      <c r="O59" s="239">
        <f>+grundpriser!N74+diff.!$O74</f>
        <v>14.349999999999998</v>
      </c>
      <c r="P59" s="240">
        <f>+grundpriser!O74+diff.!$O74</f>
        <v>14.25</v>
      </c>
      <c r="Q59" s="239">
        <f>+grundpriser!P74+diff.!$P74</f>
        <v>14.149999999999999</v>
      </c>
      <c r="R59" s="169"/>
      <c r="S59" s="50"/>
      <c r="T59" s="15">
        <f t="shared" si="0"/>
        <v>233.95000000000002</v>
      </c>
      <c r="U59" s="60" t="s">
        <v>60</v>
      </c>
      <c r="V59" s="15">
        <f t="shared" ref="V59:V81" si="6">T59-15*0.3</f>
        <v>229.45000000000002</v>
      </c>
      <c r="W59" s="63"/>
      <c r="X59" s="107" t="s">
        <v>126</v>
      </c>
    </row>
    <row r="60" spans="2:24" s="1" customFormat="1" ht="12.6" hidden="1" customHeight="1">
      <c r="B60" s="143" t="s">
        <v>68</v>
      </c>
      <c r="C60" s="239">
        <f>+grundpriser!B75+diff.!$B75</f>
        <v>18.149999999999999</v>
      </c>
      <c r="D60" s="240">
        <f>+grundpriser!C75+diff.!$C75</f>
        <v>17.649999999999999</v>
      </c>
      <c r="E60" s="239">
        <f>+grundpriser!D75+diff.!$D75</f>
        <v>17.149999999999999</v>
      </c>
      <c r="F60" s="240">
        <f>+grundpriser!E75+diff.!$E75</f>
        <v>16.649999999999999</v>
      </c>
      <c r="G60" s="239">
        <f>+grundpriser!F75+diff.!$F75</f>
        <v>16.2</v>
      </c>
      <c r="H60" s="240">
        <f>+grundpriser!G75+diff.!$G75</f>
        <v>15.899999999999999</v>
      </c>
      <c r="I60" s="239">
        <f>+grundpriser!H75+diff.!$H75</f>
        <v>15.899999999999999</v>
      </c>
      <c r="J60" s="240">
        <f>+grundpriser!I75+diff.!$I75</f>
        <v>15.599999999999998</v>
      </c>
      <c r="K60" s="239">
        <f>+grundpriser!J75+diff.!$J75</f>
        <v>15.3</v>
      </c>
      <c r="L60" s="240">
        <f>+grundpriser!K75+diff.!$K75</f>
        <v>15.05</v>
      </c>
      <c r="M60" s="239">
        <f>+grundpriser!L75+diff.!$L75</f>
        <v>14.649999999999999</v>
      </c>
      <c r="N60" s="240">
        <f>+grundpriser!M75+diff.!$M75</f>
        <v>14.649999999999999</v>
      </c>
      <c r="O60" s="239">
        <f>+grundpriser!N75+diff.!$O75</f>
        <v>14.55</v>
      </c>
      <c r="P60" s="240">
        <f>+grundpriser!O75+diff.!$O75</f>
        <v>14.45</v>
      </c>
      <c r="Q60" s="239">
        <f>+grundpriser!P75+diff.!$P75</f>
        <v>14.3</v>
      </c>
      <c r="R60" s="169"/>
      <c r="S60" s="50"/>
      <c r="T60" s="15">
        <f t="shared" si="0"/>
        <v>236.15000000000003</v>
      </c>
      <c r="U60" s="60" t="s">
        <v>60</v>
      </c>
      <c r="V60" s="15">
        <f t="shared" si="6"/>
        <v>231.65000000000003</v>
      </c>
      <c r="W60" s="63"/>
      <c r="X60" s="107" t="s">
        <v>126</v>
      </c>
    </row>
    <row r="61" spans="2:24" s="1" customFormat="1" ht="12.6" hidden="1" customHeight="1">
      <c r="B61" s="143" t="s">
        <v>95</v>
      </c>
      <c r="C61" s="239">
        <f>+grundpriser!B76+diff.!$B76</f>
        <v>18.25</v>
      </c>
      <c r="D61" s="240">
        <f>+grundpriser!C76+diff.!$C76</f>
        <v>17.75</v>
      </c>
      <c r="E61" s="239">
        <f>+grundpriser!D76+diff.!$D76</f>
        <v>17.25</v>
      </c>
      <c r="F61" s="240">
        <f>+grundpriser!E76+diff.!$E76</f>
        <v>16.75</v>
      </c>
      <c r="G61" s="239">
        <f>+grundpriser!F76+diff.!$F76</f>
        <v>16.3</v>
      </c>
      <c r="H61" s="240">
        <f>+grundpriser!G76+diff.!$G76</f>
        <v>16</v>
      </c>
      <c r="I61" s="239">
        <f>+grundpriser!H76+diff.!$H76</f>
        <v>16</v>
      </c>
      <c r="J61" s="240">
        <f>+grundpriser!I76+diff.!$I76</f>
        <v>15.7</v>
      </c>
      <c r="K61" s="239">
        <f>+grundpriser!J76+diff.!$J76</f>
        <v>15.399999999999999</v>
      </c>
      <c r="L61" s="240">
        <f>+grundpriser!K76+diff.!$K76</f>
        <v>15.2</v>
      </c>
      <c r="M61" s="239">
        <f>+grundpriser!L76+diff.!$L76</f>
        <v>14.849999999999998</v>
      </c>
      <c r="N61" s="240">
        <f>+grundpriser!M76+diff.!$M76</f>
        <v>14.849999999999998</v>
      </c>
      <c r="O61" s="239">
        <f>+grundpriser!N76+diff.!$O76</f>
        <v>14.7</v>
      </c>
      <c r="P61" s="240">
        <f>+grundpriser!O76+diff.!$O76</f>
        <v>14.599999999999998</v>
      </c>
      <c r="Q61" s="239">
        <f>+grundpriser!P76+diff.!$P76</f>
        <v>14.45</v>
      </c>
      <c r="R61" s="169"/>
      <c r="S61" s="50"/>
      <c r="T61" s="15">
        <f t="shared" si="0"/>
        <v>238.04999999999995</v>
      </c>
      <c r="U61" s="60" t="s">
        <v>60</v>
      </c>
      <c r="V61" s="15">
        <f t="shared" si="6"/>
        <v>233.54999999999995</v>
      </c>
      <c r="W61" s="63"/>
      <c r="X61" s="107" t="s">
        <v>126</v>
      </c>
    </row>
    <row r="62" spans="2:24" s="1" customFormat="1" ht="12.6" customHeight="1">
      <c r="B62" s="143" t="s">
        <v>70</v>
      </c>
      <c r="C62" s="239">
        <f>+grundpriser!B77+diff.!$B77</f>
        <v>18.349999999999998</v>
      </c>
      <c r="D62" s="240">
        <f>+grundpriser!C77+diff.!$C77</f>
        <v>17.849999999999998</v>
      </c>
      <c r="E62" s="239">
        <f>+grundpriser!D77+diff.!$D77</f>
        <v>17.349999999999998</v>
      </c>
      <c r="F62" s="240">
        <f>+grundpriser!E77+diff.!$E77</f>
        <v>16.849999999999998</v>
      </c>
      <c r="G62" s="239">
        <f>+grundpriser!F77+diff.!$F77</f>
        <v>16.45</v>
      </c>
      <c r="H62" s="240">
        <f>+grundpriser!G77+diff.!$G77</f>
        <v>16.099999999999998</v>
      </c>
      <c r="I62" s="239">
        <f>+grundpriser!H77+diff.!$H77</f>
        <v>16.099999999999998</v>
      </c>
      <c r="J62" s="240">
        <f>+grundpriser!I77+diff.!$I77</f>
        <v>15.8</v>
      </c>
      <c r="K62" s="239">
        <f>+grundpriser!J77+diff.!$J77</f>
        <v>15.5</v>
      </c>
      <c r="L62" s="240">
        <f>+grundpriser!K77+diff.!$K77</f>
        <v>15.349999999999998</v>
      </c>
      <c r="M62" s="239">
        <f>+grundpriser!L77+diff.!$L77</f>
        <v>15.099999999999998</v>
      </c>
      <c r="N62" s="240">
        <f>+grundpriser!M77+diff.!$M77</f>
        <v>15.099999999999998</v>
      </c>
      <c r="O62" s="239">
        <f>+grundpriser!N77+diff.!$O77</f>
        <v>14.899999999999999</v>
      </c>
      <c r="P62" s="240">
        <f>+grundpriser!O77+diff.!$O77</f>
        <v>14.75</v>
      </c>
      <c r="Q62" s="239">
        <f>+grundpriser!P77+diff.!$P77</f>
        <v>14.599999999999998</v>
      </c>
      <c r="R62" s="169"/>
      <c r="S62" s="50"/>
      <c r="T62" s="15">
        <f t="shared" si="0"/>
        <v>240.14999999999998</v>
      </c>
      <c r="U62" s="60" t="s">
        <v>60</v>
      </c>
      <c r="V62" s="15">
        <f t="shared" si="6"/>
        <v>235.64999999999998</v>
      </c>
      <c r="W62" s="63"/>
      <c r="X62" s="107" t="s">
        <v>126</v>
      </c>
    </row>
    <row r="63" spans="2:24" s="1" customFormat="1" ht="12.6" hidden="1" customHeight="1">
      <c r="B63" s="143" t="s">
        <v>71</v>
      </c>
      <c r="C63" s="239">
        <f>+grundpriser!B78+diff.!$B78</f>
        <v>18.45</v>
      </c>
      <c r="D63" s="240">
        <f>+grundpriser!C78+diff.!$C78</f>
        <v>17.95</v>
      </c>
      <c r="E63" s="239">
        <f>+grundpriser!D78+diff.!$D78</f>
        <v>17.45</v>
      </c>
      <c r="F63" s="240">
        <f>+grundpriser!E78+diff.!$E78</f>
        <v>16.95</v>
      </c>
      <c r="G63" s="239">
        <f>+grundpriser!F78+diff.!$F78</f>
        <v>16.55</v>
      </c>
      <c r="H63" s="240">
        <f>+grundpriser!G78+diff.!$G78</f>
        <v>16.25</v>
      </c>
      <c r="I63" s="239">
        <f>+grundpriser!H78+diff.!$H78</f>
        <v>16.25</v>
      </c>
      <c r="J63" s="240">
        <f>+grundpriser!I78+diff.!$I78</f>
        <v>15.899999999999999</v>
      </c>
      <c r="K63" s="239">
        <f>+grundpriser!J78+diff.!$J78</f>
        <v>15.649999999999999</v>
      </c>
      <c r="L63" s="240">
        <f>+grundpriser!K78+diff.!$K78</f>
        <v>15.5</v>
      </c>
      <c r="M63" s="239">
        <f>+grundpriser!L78+diff.!$L78</f>
        <v>15.3</v>
      </c>
      <c r="N63" s="240">
        <f>+grundpriser!M78+diff.!$M78</f>
        <v>15.3</v>
      </c>
      <c r="O63" s="239">
        <f>+grundpriser!N78+diff.!$O78</f>
        <v>15.099999999999998</v>
      </c>
      <c r="P63" s="240">
        <f>+grundpriser!O78+diff.!$O78</f>
        <v>14.95</v>
      </c>
      <c r="Q63" s="239">
        <f>+grundpriser!P78+diff.!$P78</f>
        <v>14.75</v>
      </c>
      <c r="R63" s="169"/>
      <c r="S63" s="50"/>
      <c r="T63" s="15">
        <f t="shared" si="0"/>
        <v>242.3</v>
      </c>
      <c r="U63" s="60" t="s">
        <v>60</v>
      </c>
      <c r="V63" s="15">
        <f t="shared" si="6"/>
        <v>237.8</v>
      </c>
      <c r="W63" s="63"/>
      <c r="X63" s="107" t="s">
        <v>126</v>
      </c>
    </row>
    <row r="64" spans="2:24" s="1" customFormat="1" ht="12.6" hidden="1" customHeight="1">
      <c r="B64" s="143" t="s">
        <v>72</v>
      </c>
      <c r="C64" s="239">
        <f>+grundpriser!B79+diff.!$B79</f>
        <v>18.55</v>
      </c>
      <c r="D64" s="240">
        <f>+grundpriser!C79+diff.!$C79</f>
        <v>18.05</v>
      </c>
      <c r="E64" s="239">
        <f>+grundpriser!D79+diff.!$D79</f>
        <v>17.55</v>
      </c>
      <c r="F64" s="240">
        <f>+grundpriser!E79+diff.!$E79</f>
        <v>17.05</v>
      </c>
      <c r="G64" s="239">
        <f>+grundpriser!F79+diff.!$F79</f>
        <v>16.599999999999998</v>
      </c>
      <c r="H64" s="240">
        <f>+grundpriser!G79+diff.!$G79</f>
        <v>16.399999999999999</v>
      </c>
      <c r="I64" s="239">
        <f>+grundpriser!H79+diff.!$H79</f>
        <v>16.3</v>
      </c>
      <c r="J64" s="240">
        <f>+grundpriser!I79+diff.!$I79</f>
        <v>16</v>
      </c>
      <c r="K64" s="239">
        <f>+grundpriser!J79+diff.!$J79</f>
        <v>15.8</v>
      </c>
      <c r="L64" s="240">
        <f>+grundpriser!K79+diff.!$K79</f>
        <v>15.649999999999999</v>
      </c>
      <c r="M64" s="239">
        <f>+grundpriser!L79+diff.!$L79</f>
        <v>15.55</v>
      </c>
      <c r="N64" s="240">
        <f>+grundpriser!M79+diff.!$M79</f>
        <v>15.55</v>
      </c>
      <c r="O64" s="239">
        <f>+grundpriser!N79+diff.!$O79</f>
        <v>15.3</v>
      </c>
      <c r="P64" s="240">
        <f>+grundpriser!O79+diff.!$O79</f>
        <v>15.099999999999998</v>
      </c>
      <c r="Q64" s="239">
        <f>+grundpriser!P79+diff.!$P79</f>
        <v>14.899999999999999</v>
      </c>
      <c r="R64" s="169"/>
      <c r="S64" s="50"/>
      <c r="T64" s="15">
        <f t="shared" si="0"/>
        <v>244.35000000000005</v>
      </c>
      <c r="U64" s="60" t="s">
        <v>60</v>
      </c>
      <c r="V64" s="15">
        <f t="shared" si="6"/>
        <v>239.85000000000005</v>
      </c>
      <c r="W64" s="63"/>
      <c r="X64" s="107" t="s">
        <v>126</v>
      </c>
    </row>
    <row r="65" spans="2:24" s="61" customFormat="1" ht="12.6" hidden="1" customHeight="1">
      <c r="B65" s="143" t="s">
        <v>73</v>
      </c>
      <c r="C65" s="239">
        <f>+grundpriser!B80+diff.!$B80</f>
        <v>19.2</v>
      </c>
      <c r="D65" s="240">
        <f>+grundpriser!C80+diff.!$C80</f>
        <v>18.7</v>
      </c>
      <c r="E65" s="239">
        <f>+grundpriser!D80+diff.!$D80</f>
        <v>18.2</v>
      </c>
      <c r="F65" s="240">
        <f>+grundpriser!E80+diff.!$E80</f>
        <v>17.7</v>
      </c>
      <c r="G65" s="239">
        <f>+grundpriser!F80+diff.!$F80</f>
        <v>17.3</v>
      </c>
      <c r="H65" s="240">
        <f>+grundpriser!G80+diff.!$G80</f>
        <v>17</v>
      </c>
      <c r="I65" s="239">
        <f>+grundpriser!H80+diff.!$H80</f>
        <v>16.899999999999999</v>
      </c>
      <c r="J65" s="240">
        <f>+grundpriser!I80+diff.!$I80</f>
        <v>16.600000000000001</v>
      </c>
      <c r="K65" s="239">
        <f>+grundpriser!J80+diff.!$J80</f>
        <v>16.399999999999999</v>
      </c>
      <c r="L65" s="240">
        <f>+grundpriser!K80+diff.!$K80</f>
        <v>16.25</v>
      </c>
      <c r="M65" s="239">
        <f>+grundpriser!L80+diff.!$L80</f>
        <v>16.100000000000001</v>
      </c>
      <c r="N65" s="240">
        <f>+grundpriser!M80+diff.!$M80</f>
        <v>16.100000000000001</v>
      </c>
      <c r="O65" s="239">
        <f>+grundpriser!N80+diff.!$O80</f>
        <v>15.8</v>
      </c>
      <c r="P65" s="240">
        <f>+grundpriser!O80+diff.!$O80</f>
        <v>15.399999999999999</v>
      </c>
      <c r="Q65" s="239">
        <f>+grundpriser!P80+diff.!$P80</f>
        <v>15.149999999999999</v>
      </c>
      <c r="R65" s="169"/>
      <c r="S65" s="50"/>
      <c r="T65" s="15">
        <f t="shared" si="0"/>
        <v>252.8</v>
      </c>
      <c r="U65" s="60" t="s">
        <v>60</v>
      </c>
      <c r="V65" s="15">
        <f t="shared" si="6"/>
        <v>248.3</v>
      </c>
      <c r="W65" s="50"/>
      <c r="X65" s="106" t="s">
        <v>126</v>
      </c>
    </row>
    <row r="66" spans="2:24" s="1" customFormat="1" ht="12.6" customHeight="1">
      <c r="B66" s="143" t="s">
        <v>74</v>
      </c>
      <c r="C66" s="239">
        <f>+grundpriser!B81+diff.!$B81</f>
        <v>19.8</v>
      </c>
      <c r="D66" s="240">
        <f>+grundpriser!C81+diff.!$C81</f>
        <v>19.3</v>
      </c>
      <c r="E66" s="239">
        <f>+grundpriser!D81+diff.!$D81</f>
        <v>18.8</v>
      </c>
      <c r="F66" s="240">
        <f>+grundpriser!E81+diff.!$E81</f>
        <v>18.3</v>
      </c>
      <c r="G66" s="239">
        <f>+grundpriser!F81+diff.!$F81</f>
        <v>17.899999999999999</v>
      </c>
      <c r="H66" s="240">
        <f>+grundpriser!G81+diff.!$G81</f>
        <v>17.55</v>
      </c>
      <c r="I66" s="239">
        <f>+grundpriser!H81+diff.!$H81</f>
        <v>17.399999999999999</v>
      </c>
      <c r="J66" s="240">
        <f>+grundpriser!I81+diff.!$I81</f>
        <v>17.149999999999999</v>
      </c>
      <c r="K66" s="239">
        <f>+grundpriser!J81+diff.!$J81</f>
        <v>16.95</v>
      </c>
      <c r="L66" s="240">
        <f>+grundpriser!K81+diff.!$K81</f>
        <v>16.850000000000001</v>
      </c>
      <c r="M66" s="239">
        <f>+grundpriser!L81+diff.!$L81</f>
        <v>16.600000000000001</v>
      </c>
      <c r="N66" s="240">
        <f>+grundpriser!M81+diff.!$M81</f>
        <v>16.600000000000001</v>
      </c>
      <c r="O66" s="239">
        <f>+grundpriser!N81+diff.!$O81</f>
        <v>16.25</v>
      </c>
      <c r="P66" s="240">
        <f>+grundpriser!O81+diff.!$O81</f>
        <v>15.649999999999999</v>
      </c>
      <c r="Q66" s="239">
        <f>+grundpriser!P81+diff.!$P81</f>
        <v>15.350000000000001</v>
      </c>
      <c r="R66" s="169"/>
      <c r="S66" s="50"/>
      <c r="T66" s="15">
        <f t="shared" si="0"/>
        <v>260.45</v>
      </c>
      <c r="U66" s="60" t="s">
        <v>60</v>
      </c>
      <c r="V66" s="15">
        <f t="shared" si="6"/>
        <v>255.95</v>
      </c>
      <c r="W66" s="63"/>
      <c r="X66" s="107" t="s">
        <v>126</v>
      </c>
    </row>
    <row r="67" spans="2:24" s="1" customFormat="1" ht="12.6" hidden="1" customHeight="1">
      <c r="B67" s="143" t="s">
        <v>75</v>
      </c>
      <c r="C67" s="239">
        <f>+grundpriser!B82+diff.!$B82</f>
        <v>20.5</v>
      </c>
      <c r="D67" s="240">
        <f>+grundpriser!C82+diff.!$C82</f>
        <v>20</v>
      </c>
      <c r="E67" s="239">
        <f>+grundpriser!D82+diff.!$D82</f>
        <v>19.5</v>
      </c>
      <c r="F67" s="240">
        <f>+grundpriser!E82+diff.!$E82</f>
        <v>19</v>
      </c>
      <c r="G67" s="239">
        <f>+grundpriser!F82+diff.!$F82</f>
        <v>18.55</v>
      </c>
      <c r="H67" s="240">
        <f>+grundpriser!G82+diff.!$G82</f>
        <v>18.2</v>
      </c>
      <c r="I67" s="239">
        <f>+grundpriser!H82+diff.!$H82</f>
        <v>18.05</v>
      </c>
      <c r="J67" s="240">
        <f>+grundpriser!I82+diff.!$I82</f>
        <v>17.8</v>
      </c>
      <c r="K67" s="239">
        <f>+grundpriser!J82+diff.!$J82</f>
        <v>17.600000000000001</v>
      </c>
      <c r="L67" s="240">
        <f>+grundpriser!K82+diff.!$K82</f>
        <v>17.5</v>
      </c>
      <c r="M67" s="239">
        <f>+grundpriser!L82+diff.!$L82</f>
        <v>17.2</v>
      </c>
      <c r="N67" s="240">
        <f>+grundpriser!M82+diff.!$M82</f>
        <v>17.2</v>
      </c>
      <c r="O67" s="239">
        <f>+grundpriser!N82+diff.!$O82</f>
        <v>16.8</v>
      </c>
      <c r="P67" s="240">
        <f>+grundpriser!O82+diff.!$O82</f>
        <v>16</v>
      </c>
      <c r="Q67" s="239">
        <f>+grundpriser!P82+diff.!$P82</f>
        <v>15.650000000000002</v>
      </c>
      <c r="R67" s="169"/>
      <c r="S67" s="50"/>
      <c r="T67" s="15">
        <f t="shared" si="0"/>
        <v>269.55</v>
      </c>
      <c r="U67" s="60" t="s">
        <v>60</v>
      </c>
      <c r="V67" s="15">
        <f t="shared" si="6"/>
        <v>265.05</v>
      </c>
      <c r="W67" s="63"/>
      <c r="X67" s="107" t="s">
        <v>126</v>
      </c>
    </row>
    <row r="68" spans="2:24" s="1" customFormat="1" ht="12.6" hidden="1" customHeight="1">
      <c r="B68" s="143" t="s">
        <v>76</v>
      </c>
      <c r="C68" s="239">
        <f>+grundpriser!B83+diff.!$B83</f>
        <v>21.1</v>
      </c>
      <c r="D68" s="240">
        <f>+grundpriser!C83+diff.!$C83</f>
        <v>20.6</v>
      </c>
      <c r="E68" s="239">
        <f>+grundpriser!D83+diff.!$D83</f>
        <v>20.100000000000001</v>
      </c>
      <c r="F68" s="240">
        <f>+grundpriser!E83+diff.!$E83</f>
        <v>19.600000000000001</v>
      </c>
      <c r="G68" s="239">
        <f>+grundpriser!F83+diff.!$F83</f>
        <v>19.150000000000002</v>
      </c>
      <c r="H68" s="240">
        <f>+grundpriser!G83+diff.!$G83</f>
        <v>18.75</v>
      </c>
      <c r="I68" s="239">
        <f>+grundpriser!H83+diff.!$H83</f>
        <v>18.55</v>
      </c>
      <c r="J68" s="240">
        <f>+grundpriser!I83+diff.!$I83</f>
        <v>18.350000000000001</v>
      </c>
      <c r="K68" s="239">
        <f>+grundpriser!J83+diff.!$J83</f>
        <v>18.150000000000002</v>
      </c>
      <c r="L68" s="240">
        <f>+grundpriser!K83+diff.!$K83</f>
        <v>18.100000000000001</v>
      </c>
      <c r="M68" s="239">
        <f>+grundpriser!L83+diff.!$L83</f>
        <v>17.75</v>
      </c>
      <c r="N68" s="240">
        <f>+grundpriser!M83+diff.!$M83</f>
        <v>17.7</v>
      </c>
      <c r="O68" s="239">
        <f>+grundpriser!N83+diff.!$O83</f>
        <v>17.3</v>
      </c>
      <c r="P68" s="240">
        <f>+grundpriser!O83+diff.!$O83</f>
        <v>16.25</v>
      </c>
      <c r="Q68" s="239">
        <f>+grundpriser!P83+diff.!$P83</f>
        <v>15.850000000000001</v>
      </c>
      <c r="R68" s="169"/>
      <c r="S68" s="50"/>
      <c r="T68" s="15">
        <f t="shared" si="0"/>
        <v>277.30000000000007</v>
      </c>
      <c r="U68" s="60" t="s">
        <v>60</v>
      </c>
      <c r="V68" s="15">
        <f t="shared" si="6"/>
        <v>272.80000000000007</v>
      </c>
      <c r="W68" s="63"/>
      <c r="X68" s="107" t="s">
        <v>126</v>
      </c>
    </row>
    <row r="69" spans="2:24" s="1" customFormat="1" ht="12.6" hidden="1" customHeight="1">
      <c r="B69" s="143" t="s">
        <v>77</v>
      </c>
      <c r="C69" s="239">
        <f>+grundpriser!B84+diff.!$B84</f>
        <v>21.75</v>
      </c>
      <c r="D69" s="240">
        <f>+grundpriser!C84+diff.!$C84</f>
        <v>21.25</v>
      </c>
      <c r="E69" s="239">
        <f>+grundpriser!D84+diff.!$D84</f>
        <v>20.75</v>
      </c>
      <c r="F69" s="240">
        <f>+grundpriser!E84+diff.!$E84</f>
        <v>20.25</v>
      </c>
      <c r="G69" s="239">
        <f>+grundpriser!F84+diff.!$F84</f>
        <v>19.75</v>
      </c>
      <c r="H69" s="240">
        <f>+grundpriser!G84+diff.!$G84</f>
        <v>19.350000000000001</v>
      </c>
      <c r="I69" s="239">
        <f>+grundpriser!H84+diff.!$H84</f>
        <v>19.149999999999999</v>
      </c>
      <c r="J69" s="240">
        <f>+grundpriser!I84+diff.!$I84</f>
        <v>18.950000000000003</v>
      </c>
      <c r="K69" s="239">
        <f>+grundpriser!J84+diff.!$J84</f>
        <v>18.850000000000001</v>
      </c>
      <c r="L69" s="240">
        <f>+grundpriser!K84+diff.!$K84</f>
        <v>18.75</v>
      </c>
      <c r="M69" s="239">
        <f>+grundpriser!L84+diff.!$L84</f>
        <v>18.299999999999997</v>
      </c>
      <c r="N69" s="240">
        <f>+grundpriser!M84+diff.!$M84</f>
        <v>18.25</v>
      </c>
      <c r="O69" s="239">
        <f>+grundpriser!N84+diff.!$O84</f>
        <v>17.799999999999997</v>
      </c>
      <c r="P69" s="240">
        <f>+grundpriser!O84+diff.!$O84</f>
        <v>16.549999999999997</v>
      </c>
      <c r="Q69" s="239">
        <f>+grundpriser!P84+diff.!$P84</f>
        <v>16.100000000000001</v>
      </c>
      <c r="R69" s="169"/>
      <c r="S69" s="50"/>
      <c r="T69" s="15">
        <f t="shared" si="0"/>
        <v>285.8</v>
      </c>
      <c r="U69" s="60" t="s">
        <v>60</v>
      </c>
      <c r="V69" s="15">
        <f t="shared" si="6"/>
        <v>281.3</v>
      </c>
      <c r="W69" s="63"/>
      <c r="X69" s="107" t="s">
        <v>126</v>
      </c>
    </row>
    <row r="70" spans="2:24" s="1" customFormat="1" ht="12.6" customHeight="1">
      <c r="B70" s="143" t="s">
        <v>78</v>
      </c>
      <c r="C70" s="239">
        <f>+grundpriser!B85+diff.!$B85</f>
        <v>22.4</v>
      </c>
      <c r="D70" s="240">
        <f>+grundpriser!C85+diff.!$C85</f>
        <v>21.9</v>
      </c>
      <c r="E70" s="239">
        <f>+grundpriser!D85+diff.!$D85</f>
        <v>21.4</v>
      </c>
      <c r="F70" s="240">
        <f>+grundpriser!E85+diff.!$E85</f>
        <v>20.9</v>
      </c>
      <c r="G70" s="239">
        <f>+grundpriser!F85+diff.!$F85</f>
        <v>20.399999999999999</v>
      </c>
      <c r="H70" s="240">
        <f>+grundpriser!G85+diff.!$G85</f>
        <v>19.899999999999999</v>
      </c>
      <c r="I70" s="239">
        <f>+grundpriser!H85+diff.!$H85</f>
        <v>19.700000000000003</v>
      </c>
      <c r="J70" s="240">
        <f>+grundpriser!I85+diff.!$I85</f>
        <v>19.600000000000001</v>
      </c>
      <c r="K70" s="239">
        <f>+grundpriser!J85+diff.!$J85</f>
        <v>19.5</v>
      </c>
      <c r="L70" s="240">
        <f>+grundpriser!K85+diff.!$K85</f>
        <v>19.399999999999999</v>
      </c>
      <c r="M70" s="239">
        <f>+grundpriser!L85+diff.!$L85</f>
        <v>18.899999999999999</v>
      </c>
      <c r="N70" s="240">
        <f>+grundpriser!M85+diff.!$M85</f>
        <v>18.75</v>
      </c>
      <c r="O70" s="239">
        <f>+grundpriser!N85+diff.!$O85</f>
        <v>18.350000000000001</v>
      </c>
      <c r="P70" s="240">
        <f>+grundpriser!O85+diff.!$O85</f>
        <v>16.850000000000001</v>
      </c>
      <c r="Q70" s="239">
        <f>+grundpriser!P85+diff.!$P85</f>
        <v>16.350000000000001</v>
      </c>
      <c r="R70" s="169"/>
      <c r="S70" s="50"/>
      <c r="T70" s="15">
        <f t="shared" si="0"/>
        <v>294.30000000000007</v>
      </c>
      <c r="U70" s="60" t="s">
        <v>60</v>
      </c>
      <c r="V70" s="15">
        <f t="shared" si="6"/>
        <v>289.80000000000007</v>
      </c>
      <c r="W70" s="63"/>
      <c r="X70" s="107" t="s">
        <v>126</v>
      </c>
    </row>
    <row r="71" spans="2:24" s="1" customFormat="1" ht="12.6" hidden="1" customHeight="1">
      <c r="B71" s="143" t="s">
        <v>79</v>
      </c>
      <c r="C71" s="239">
        <f>+grundpriser!B86+diff.!$B86</f>
        <v>22.700000000000003</v>
      </c>
      <c r="D71" s="240">
        <f>+grundpriser!C86+diff.!$C86</f>
        <v>22.200000000000003</v>
      </c>
      <c r="E71" s="239">
        <f>+grundpriser!D86+diff.!$D86</f>
        <v>21.700000000000003</v>
      </c>
      <c r="F71" s="240">
        <f>+grundpriser!E86+diff.!$E86</f>
        <v>21.200000000000003</v>
      </c>
      <c r="G71" s="239">
        <f>+grundpriser!F86+diff.!$F86</f>
        <v>20.700000000000003</v>
      </c>
      <c r="H71" s="240">
        <f>+grundpriser!G86+diff.!$G86</f>
        <v>20.200000000000003</v>
      </c>
      <c r="I71" s="239">
        <f>+grundpriser!H86+diff.!$H86</f>
        <v>20</v>
      </c>
      <c r="J71" s="240">
        <f>+grundpriser!I86+diff.!$I86</f>
        <v>19.850000000000001</v>
      </c>
      <c r="K71" s="239">
        <f>+grundpriser!J86+diff.!$J86</f>
        <v>19.700000000000003</v>
      </c>
      <c r="L71" s="240">
        <f>+grundpriser!K86+diff.!$K86</f>
        <v>19.600000000000001</v>
      </c>
      <c r="M71" s="239">
        <f>+grundpriser!L86+diff.!$L86</f>
        <v>19.100000000000001</v>
      </c>
      <c r="N71" s="240">
        <f>+grundpriser!M86+diff.!$M86</f>
        <v>18.950000000000003</v>
      </c>
      <c r="O71" s="239">
        <f>+grundpriser!N86+diff.!$O86</f>
        <v>18.549999999999997</v>
      </c>
      <c r="P71" s="240">
        <f>+grundpriser!O86+diff.!$O86</f>
        <v>17.049999999999997</v>
      </c>
      <c r="Q71" s="239">
        <f>+grundpriser!P86+diff.!$P86</f>
        <v>16.549999999999997</v>
      </c>
      <c r="R71" s="169"/>
      <c r="S71" s="50"/>
      <c r="T71" s="15">
        <f t="shared" si="0"/>
        <v>298.05</v>
      </c>
      <c r="U71" s="60" t="s">
        <v>60</v>
      </c>
      <c r="V71" s="15">
        <f t="shared" si="6"/>
        <v>293.55</v>
      </c>
      <c r="W71" s="63"/>
      <c r="X71" s="107" t="s">
        <v>126</v>
      </c>
    </row>
    <row r="72" spans="2:24" s="1" customFormat="1" ht="12.6" hidden="1" customHeight="1">
      <c r="B72" s="143" t="s">
        <v>80</v>
      </c>
      <c r="C72" s="239">
        <f>+grundpriser!B87+diff.!$B87</f>
        <v>22.950000000000003</v>
      </c>
      <c r="D72" s="240">
        <f>+grundpriser!C87+diff.!$C87</f>
        <v>22.450000000000003</v>
      </c>
      <c r="E72" s="239">
        <f>+grundpriser!D87+diff.!$D87</f>
        <v>21.950000000000003</v>
      </c>
      <c r="F72" s="240">
        <f>+grundpriser!E87+diff.!$E87</f>
        <v>21.450000000000003</v>
      </c>
      <c r="G72" s="239">
        <f>+grundpriser!F87+diff.!$F87</f>
        <v>20.950000000000003</v>
      </c>
      <c r="H72" s="240">
        <f>+grundpriser!G87+diff.!$G87</f>
        <v>20.450000000000003</v>
      </c>
      <c r="I72" s="239">
        <f>+grundpriser!H87+diff.!$H87</f>
        <v>20.25</v>
      </c>
      <c r="J72" s="240">
        <f>+grundpriser!I87+diff.!$I87</f>
        <v>20.049999999999997</v>
      </c>
      <c r="K72" s="239">
        <f>+grundpriser!J87+diff.!$J87</f>
        <v>19.899999999999999</v>
      </c>
      <c r="L72" s="240">
        <f>+grundpriser!K87+diff.!$K87</f>
        <v>19.799999999999997</v>
      </c>
      <c r="M72" s="239">
        <f>+grundpriser!L87+diff.!$L87</f>
        <v>19.349999999999998</v>
      </c>
      <c r="N72" s="240">
        <f>+grundpriser!M87+diff.!$M87</f>
        <v>19.2</v>
      </c>
      <c r="O72" s="239">
        <f>+grundpriser!N87+diff.!$O87</f>
        <v>18.8</v>
      </c>
      <c r="P72" s="240">
        <f>+grundpriser!O87+diff.!$O87</f>
        <v>17.3</v>
      </c>
      <c r="Q72" s="239">
        <f>+grundpriser!P87+diff.!$P87</f>
        <v>16.8</v>
      </c>
      <c r="R72" s="169"/>
      <c r="S72" s="50"/>
      <c r="T72" s="15">
        <f t="shared" si="0"/>
        <v>301.64999999999998</v>
      </c>
      <c r="U72" s="60" t="s">
        <v>60</v>
      </c>
      <c r="V72" s="15">
        <f t="shared" si="6"/>
        <v>297.14999999999998</v>
      </c>
      <c r="W72" s="63"/>
      <c r="X72" s="107" t="s">
        <v>126</v>
      </c>
    </row>
    <row r="73" spans="2:24" s="1" customFormat="1" ht="12.6" customHeight="1">
      <c r="B73" s="143" t="s">
        <v>81</v>
      </c>
      <c r="C73" s="239">
        <f>+grundpriser!B88+diff.!$B88</f>
        <v>23.200000000000003</v>
      </c>
      <c r="D73" s="240">
        <f>+grundpriser!C88+diff.!$C88</f>
        <v>22.700000000000003</v>
      </c>
      <c r="E73" s="239">
        <f>+grundpriser!D88+diff.!$D88</f>
        <v>22.200000000000003</v>
      </c>
      <c r="F73" s="240">
        <f>+grundpriser!E88+diff.!$E88</f>
        <v>21.700000000000003</v>
      </c>
      <c r="G73" s="239">
        <f>+grundpriser!F88+diff.!$F88</f>
        <v>21.200000000000003</v>
      </c>
      <c r="H73" s="240">
        <f>+grundpriser!G88+diff.!$G88</f>
        <v>20.9</v>
      </c>
      <c r="I73" s="239">
        <f>+grundpriser!H88+diff.!$H88</f>
        <v>20.5</v>
      </c>
      <c r="J73" s="240">
        <f>+grundpriser!I88+diff.!$I88</f>
        <v>20.25</v>
      </c>
      <c r="K73" s="239">
        <f>+grundpriser!J88+diff.!$J88</f>
        <v>20</v>
      </c>
      <c r="L73" s="240">
        <f>+grundpriser!K88+diff.!$K88</f>
        <v>19.950000000000003</v>
      </c>
      <c r="M73" s="239">
        <f>+grundpriser!L88+diff.!$L88</f>
        <v>19.55</v>
      </c>
      <c r="N73" s="240">
        <f>+grundpriser!M88+diff.!$M88</f>
        <v>19.399999999999999</v>
      </c>
      <c r="O73" s="239">
        <f>+grundpriser!N88+diff.!$O88</f>
        <v>19</v>
      </c>
      <c r="P73" s="240">
        <f>+grundpriser!O88+diff.!$O88</f>
        <v>17.5</v>
      </c>
      <c r="Q73" s="239">
        <f>+grundpriser!P88+diff.!$P88</f>
        <v>17</v>
      </c>
      <c r="R73" s="169"/>
      <c r="S73" s="50"/>
      <c r="T73" s="15">
        <f t="shared" ref="T73:T81" si="7">SUM(C73:Q73)</f>
        <v>305.05000000000007</v>
      </c>
      <c r="U73" s="60" t="s">
        <v>60</v>
      </c>
      <c r="V73" s="15">
        <f t="shared" si="6"/>
        <v>300.55000000000007</v>
      </c>
      <c r="W73" s="63"/>
      <c r="X73" s="107" t="s">
        <v>126</v>
      </c>
    </row>
    <row r="74" spans="2:24" s="1" customFormat="1" ht="12.6" hidden="1" customHeight="1">
      <c r="B74" s="143" t="s">
        <v>82</v>
      </c>
      <c r="C74" s="239">
        <f>+grundpriser!B89+diff.!$B89</f>
        <v>23.450000000000003</v>
      </c>
      <c r="D74" s="240">
        <f>+grundpriser!C89+diff.!$C89</f>
        <v>22.950000000000003</v>
      </c>
      <c r="E74" s="239">
        <f>+grundpriser!D89+diff.!$D89</f>
        <v>22.450000000000003</v>
      </c>
      <c r="F74" s="240">
        <f>+grundpriser!E89+diff.!$E89</f>
        <v>21.950000000000003</v>
      </c>
      <c r="G74" s="239">
        <f>+grundpriser!F89+diff.!$F89</f>
        <v>21.450000000000003</v>
      </c>
      <c r="H74" s="240">
        <f>+grundpriser!G89+diff.!$G89</f>
        <v>20.950000000000003</v>
      </c>
      <c r="I74" s="239">
        <f>+grundpriser!H89+diff.!$H89</f>
        <v>20.75</v>
      </c>
      <c r="J74" s="240">
        <f>+grundpriser!I89+diff.!$I89</f>
        <v>20.450000000000003</v>
      </c>
      <c r="K74" s="239">
        <f>+grundpriser!J89+diff.!$J89</f>
        <v>20.200000000000003</v>
      </c>
      <c r="L74" s="240">
        <f>+grundpriser!K89+diff.!$K89</f>
        <v>20.149999999999999</v>
      </c>
      <c r="M74" s="239">
        <f>+grundpriser!L89+diff.!$L89</f>
        <v>19.75</v>
      </c>
      <c r="N74" s="240">
        <f>+grundpriser!M89+diff.!$M89</f>
        <v>19.600000000000001</v>
      </c>
      <c r="O74" s="239">
        <f>+grundpriser!N89+diff.!$O89</f>
        <v>19.2</v>
      </c>
      <c r="P74" s="240">
        <f>+grundpriser!O89+diff.!$O89</f>
        <v>17.7</v>
      </c>
      <c r="Q74" s="239">
        <f>+grundpriser!P89+diff.!$P89</f>
        <v>17.2</v>
      </c>
      <c r="R74" s="169"/>
      <c r="S74" s="50"/>
      <c r="T74" s="15">
        <f t="shared" si="7"/>
        <v>308.2</v>
      </c>
      <c r="U74" s="60" t="s">
        <v>60</v>
      </c>
      <c r="V74" s="15">
        <f t="shared" si="6"/>
        <v>303.7</v>
      </c>
      <c r="W74" s="63"/>
      <c r="X74" s="107" t="s">
        <v>126</v>
      </c>
    </row>
    <row r="75" spans="2:24" s="1" customFormat="1" ht="12.6" hidden="1" customHeight="1">
      <c r="B75" s="143" t="s">
        <v>83</v>
      </c>
      <c r="C75" s="239">
        <f>+grundpriser!B90+diff.!$B90</f>
        <v>23.700000000000003</v>
      </c>
      <c r="D75" s="240">
        <f>+grundpriser!C90+diff.!$C90</f>
        <v>23.200000000000003</v>
      </c>
      <c r="E75" s="239">
        <f>+grundpriser!D90+diff.!$D90</f>
        <v>22.700000000000003</v>
      </c>
      <c r="F75" s="240">
        <f>+grundpriser!E90+diff.!$E90</f>
        <v>22.200000000000003</v>
      </c>
      <c r="G75" s="239">
        <f>+grundpriser!F90+diff.!$F90</f>
        <v>21.700000000000003</v>
      </c>
      <c r="H75" s="240">
        <f>+grundpriser!G90+diff.!$G90</f>
        <v>21.200000000000003</v>
      </c>
      <c r="I75" s="239">
        <f>+grundpriser!H90+diff.!$H90</f>
        <v>21</v>
      </c>
      <c r="J75" s="240">
        <f>+grundpriser!I90+diff.!$I90</f>
        <v>20.65</v>
      </c>
      <c r="K75" s="239">
        <f>+grundpriser!J90+diff.!$J90</f>
        <v>20.45</v>
      </c>
      <c r="L75" s="240">
        <f>+grundpriser!K90+diff.!$K90</f>
        <v>20.399999999999999</v>
      </c>
      <c r="M75" s="239">
        <f>+grundpriser!L90+diff.!$L90</f>
        <v>20</v>
      </c>
      <c r="N75" s="240">
        <f>+grundpriser!M90+diff.!$M90</f>
        <v>19.8</v>
      </c>
      <c r="O75" s="239">
        <f>+grundpriser!N90+diff.!$O90</f>
        <v>19.400000000000002</v>
      </c>
      <c r="P75" s="240">
        <f>+grundpriser!O90+diff.!$O90</f>
        <v>17.900000000000002</v>
      </c>
      <c r="Q75" s="239">
        <f>+grundpriser!P90+diff.!$P90</f>
        <v>17.400000000000002</v>
      </c>
      <c r="R75" s="169"/>
      <c r="S75" s="50"/>
      <c r="T75" s="15">
        <f t="shared" si="7"/>
        <v>311.69999999999993</v>
      </c>
      <c r="U75" s="60" t="s">
        <v>60</v>
      </c>
      <c r="V75" s="15">
        <f t="shared" si="6"/>
        <v>307.19999999999993</v>
      </c>
      <c r="W75" s="63"/>
      <c r="X75" s="107" t="s">
        <v>126</v>
      </c>
    </row>
    <row r="76" spans="2:24" s="1" customFormat="1" ht="12.6" hidden="1" customHeight="1">
      <c r="B76" s="143" t="s">
        <v>84</v>
      </c>
      <c r="C76" s="239">
        <f>+grundpriser!B91+diff.!$B91</f>
        <v>23.950000000000003</v>
      </c>
      <c r="D76" s="240">
        <f>+grundpriser!C91+diff.!$C91</f>
        <v>23.450000000000003</v>
      </c>
      <c r="E76" s="239">
        <f>+grundpriser!D91+diff.!$D91</f>
        <v>22.950000000000003</v>
      </c>
      <c r="F76" s="240">
        <f>+grundpriser!E91+diff.!$E91</f>
        <v>22.450000000000003</v>
      </c>
      <c r="G76" s="239">
        <f>+grundpriser!F91+diff.!$F91</f>
        <v>21.950000000000003</v>
      </c>
      <c r="H76" s="240">
        <f>+grundpriser!G91+diff.!$G91</f>
        <v>21.450000000000003</v>
      </c>
      <c r="I76" s="239">
        <f>+grundpriser!H91+diff.!$H91</f>
        <v>21.25</v>
      </c>
      <c r="J76" s="240">
        <f>+grundpriser!I91+diff.!$I91</f>
        <v>20.85</v>
      </c>
      <c r="K76" s="239">
        <f>+grundpriser!J91+diff.!$J91</f>
        <v>20.65</v>
      </c>
      <c r="L76" s="240">
        <f>+grundpriser!K91+diff.!$K91</f>
        <v>20.599999999999998</v>
      </c>
      <c r="M76" s="239">
        <f>+grundpriser!L91+diff.!$L91</f>
        <v>20.2</v>
      </c>
      <c r="N76" s="240">
        <f>+grundpriser!M91+diff.!$M91</f>
        <v>20</v>
      </c>
      <c r="O76" s="239">
        <f>+grundpriser!N91+diff.!$O91</f>
        <v>19.600000000000001</v>
      </c>
      <c r="P76" s="240">
        <f>+grundpriser!O91+diff.!$O91</f>
        <v>18.100000000000001</v>
      </c>
      <c r="Q76" s="239">
        <f>+grundpriser!P91+diff.!$P91</f>
        <v>17.600000000000001</v>
      </c>
      <c r="R76" s="169"/>
      <c r="S76" s="50"/>
      <c r="T76" s="15">
        <f t="shared" si="7"/>
        <v>315.05000000000007</v>
      </c>
      <c r="U76" s="60" t="s">
        <v>60</v>
      </c>
      <c r="V76" s="15">
        <f t="shared" si="6"/>
        <v>310.55000000000007</v>
      </c>
      <c r="W76" s="63"/>
      <c r="X76" s="107" t="s">
        <v>126</v>
      </c>
    </row>
    <row r="77" spans="2:24" s="1" customFormat="1" ht="12.6" customHeight="1">
      <c r="B77" s="143" t="s">
        <v>59</v>
      </c>
      <c r="C77" s="239">
        <f>+grundpriser!B92+diff.!$B92</f>
        <v>24.200000000000003</v>
      </c>
      <c r="D77" s="240">
        <f>+grundpriser!C92+diff.!$C92</f>
        <v>23.700000000000003</v>
      </c>
      <c r="E77" s="239">
        <f>+grundpriser!D92+diff.!$D92</f>
        <v>23.200000000000003</v>
      </c>
      <c r="F77" s="240">
        <f>+grundpriser!E92+diff.!$E92</f>
        <v>22.700000000000003</v>
      </c>
      <c r="G77" s="239">
        <f>+grundpriser!F92+diff.!$F92</f>
        <v>22.200000000000003</v>
      </c>
      <c r="H77" s="240">
        <f>+grundpriser!G92+diff.!$G92</f>
        <v>21.700000000000003</v>
      </c>
      <c r="I77" s="239">
        <f>+grundpriser!H92+diff.!$H92</f>
        <v>21.5</v>
      </c>
      <c r="J77" s="240">
        <f>+grundpriser!I92+diff.!$I92</f>
        <v>21.049999999999997</v>
      </c>
      <c r="K77" s="239">
        <f>+grundpriser!J92+diff.!$J92</f>
        <v>20.849999999999998</v>
      </c>
      <c r="L77" s="240">
        <f>+grundpriser!K92+diff.!$K92</f>
        <v>20.8</v>
      </c>
      <c r="M77" s="239">
        <f>+grundpriser!L92+diff.!$L92</f>
        <v>20.450000000000003</v>
      </c>
      <c r="N77" s="240">
        <f>+grundpriser!M92+diff.!$M92</f>
        <v>20.200000000000003</v>
      </c>
      <c r="O77" s="239">
        <f>+grundpriser!N92+diff.!$O92</f>
        <v>19.799999999999997</v>
      </c>
      <c r="P77" s="240">
        <f>+grundpriser!O92+diff.!$O92</f>
        <v>18.299999999999997</v>
      </c>
      <c r="Q77" s="239">
        <f>+grundpriser!P92+diff.!$P92</f>
        <v>17.799999999999997</v>
      </c>
      <c r="R77" s="169"/>
      <c r="S77" s="50"/>
      <c r="T77" s="15">
        <f t="shared" si="7"/>
        <v>318.45000000000005</v>
      </c>
      <c r="U77" s="60" t="s">
        <v>60</v>
      </c>
      <c r="V77" s="15">
        <f t="shared" si="6"/>
        <v>313.95000000000005</v>
      </c>
      <c r="W77" s="63"/>
      <c r="X77" s="107" t="s">
        <v>126</v>
      </c>
    </row>
    <row r="78" spans="2:24" s="1" customFormat="1" ht="12.6" hidden="1" customHeight="1">
      <c r="B78" s="143" t="s">
        <v>85</v>
      </c>
      <c r="C78" s="239">
        <f>+grundpriser!B93+diff.!$B93</f>
        <v>24.85</v>
      </c>
      <c r="D78" s="240">
        <f>+grundpriser!C93+diff.!$C93</f>
        <v>23.950000000000003</v>
      </c>
      <c r="E78" s="239">
        <f>+grundpriser!D93+diff.!$D93</f>
        <v>23.450000000000003</v>
      </c>
      <c r="F78" s="240">
        <f>+grundpriser!E93+diff.!$E93</f>
        <v>22.950000000000003</v>
      </c>
      <c r="G78" s="239">
        <f>+grundpriser!F93+diff.!$F93</f>
        <v>22.450000000000003</v>
      </c>
      <c r="H78" s="240">
        <f>+grundpriser!G93+diff.!$G93</f>
        <v>21.950000000000003</v>
      </c>
      <c r="I78" s="239">
        <f>+grundpriser!H93+diff.!$H93</f>
        <v>21.75</v>
      </c>
      <c r="J78" s="240">
        <f>+grundpriser!I93+diff.!$I93</f>
        <v>21.25</v>
      </c>
      <c r="K78" s="239">
        <f>+grundpriser!J93+diff.!$J93</f>
        <v>21.05</v>
      </c>
      <c r="L78" s="240">
        <f>+grundpriser!K93+diff.!$K93</f>
        <v>21</v>
      </c>
      <c r="M78" s="239">
        <f>+grundpriser!L93+diff.!$L93</f>
        <v>20.700000000000003</v>
      </c>
      <c r="N78" s="240">
        <f>+grundpriser!M93+diff.!$M93</f>
        <v>20.45</v>
      </c>
      <c r="O78" s="239">
        <f>+grundpriser!N93+diff.!$O93</f>
        <v>20.049999999999997</v>
      </c>
      <c r="P78" s="240">
        <f>+grundpriser!O93+diff.!$O93</f>
        <v>18.549999999999997</v>
      </c>
      <c r="Q78" s="239">
        <f>+grundpriser!P93+diff.!$P93</f>
        <v>18.049999999999997</v>
      </c>
      <c r="R78" s="169"/>
      <c r="S78" s="50"/>
      <c r="T78" s="15">
        <f t="shared" si="7"/>
        <v>322.45000000000005</v>
      </c>
      <c r="U78" s="60" t="s">
        <v>60</v>
      </c>
      <c r="V78" s="15">
        <f t="shared" si="6"/>
        <v>317.95000000000005</v>
      </c>
      <c r="W78" s="63"/>
      <c r="X78" s="107" t="s">
        <v>126</v>
      </c>
    </row>
    <row r="79" spans="2:24" s="1" customFormat="1" ht="12.6" hidden="1" customHeight="1">
      <c r="B79" s="143" t="s">
        <v>86</v>
      </c>
      <c r="C79" s="239">
        <f>+grundpriser!B94+diff.!$B94</f>
        <v>25.05</v>
      </c>
      <c r="D79" s="240">
        <f>+grundpriser!C94+diff.!$C94</f>
        <v>24.35</v>
      </c>
      <c r="E79" s="239">
        <f>+grundpriser!D94+diff.!$D94</f>
        <v>23.85</v>
      </c>
      <c r="F79" s="240">
        <f>+grundpriser!E94+diff.!$E94</f>
        <v>23.35</v>
      </c>
      <c r="G79" s="239">
        <f>+grundpriser!F94+diff.!$F94</f>
        <v>22.85</v>
      </c>
      <c r="H79" s="240">
        <f>+grundpriser!G94+diff.!$G94</f>
        <v>22.35</v>
      </c>
      <c r="I79" s="239">
        <f>+grundpriser!H94+diff.!$H94</f>
        <v>22.1</v>
      </c>
      <c r="J79" s="240">
        <f>+grundpriser!I94+diff.!$I94</f>
        <v>21.6</v>
      </c>
      <c r="K79" s="239">
        <f>+grundpriser!J94+diff.!$J94</f>
        <v>21.450000000000003</v>
      </c>
      <c r="L79" s="240">
        <f>+grundpriser!K94+diff.!$K94</f>
        <v>21.4</v>
      </c>
      <c r="M79" s="239">
        <f>+grundpriser!L94+diff.!$L94</f>
        <v>21.1</v>
      </c>
      <c r="N79" s="240">
        <f>+grundpriser!M94+diff.!$M94</f>
        <v>20.9</v>
      </c>
      <c r="O79" s="239">
        <f>+grundpriser!N94+diff.!$O94</f>
        <v>20.450000000000003</v>
      </c>
      <c r="P79" s="240">
        <f>+grundpriser!O94+diff.!$O94</f>
        <v>18.950000000000003</v>
      </c>
      <c r="Q79" s="239">
        <f>+grundpriser!P94+diff.!$P94</f>
        <v>18.450000000000003</v>
      </c>
      <c r="R79" s="169"/>
      <c r="S79" s="50"/>
      <c r="T79" s="15">
        <f t="shared" si="7"/>
        <v>328.19999999999993</v>
      </c>
      <c r="U79" s="60" t="s">
        <v>60</v>
      </c>
      <c r="V79" s="15">
        <f t="shared" si="6"/>
        <v>323.69999999999993</v>
      </c>
      <c r="W79" s="63"/>
      <c r="X79" s="107" t="s">
        <v>126</v>
      </c>
    </row>
    <row r="80" spans="2:24" s="1" customFormat="1" ht="13.15" customHeight="1">
      <c r="B80" s="143" t="s">
        <v>87</v>
      </c>
      <c r="C80" s="239">
        <f>+grundpriser!B95+diff.!$B95</f>
        <v>25.25</v>
      </c>
      <c r="D80" s="240">
        <f>+grundpriser!C95+diff.!$C95</f>
        <v>24.75</v>
      </c>
      <c r="E80" s="239">
        <f>+grundpriser!D95+diff.!$D95</f>
        <v>24.25</v>
      </c>
      <c r="F80" s="240">
        <f>+grundpriser!E95+diff.!$E95</f>
        <v>23.75</v>
      </c>
      <c r="G80" s="239">
        <f>+grundpriser!F95+diff.!$F95</f>
        <v>23.25</v>
      </c>
      <c r="H80" s="240">
        <f>+grundpriser!G95+diff.!$G95</f>
        <v>22.75</v>
      </c>
      <c r="I80" s="239">
        <f>+grundpriser!H95+diff.!$H95</f>
        <v>22.5</v>
      </c>
      <c r="J80" s="240">
        <f>+grundpriser!I95+diff.!$I95</f>
        <v>21.95</v>
      </c>
      <c r="K80" s="239">
        <f>+grundpriser!J95+diff.!$J95</f>
        <v>21.900000000000002</v>
      </c>
      <c r="L80" s="240">
        <f>+grundpriser!K95+diff.!$K95</f>
        <v>21.85</v>
      </c>
      <c r="M80" s="239">
        <f>+grundpriser!L95+diff.!$L95</f>
        <v>21.55</v>
      </c>
      <c r="N80" s="240">
        <f>+grundpriser!M95+diff.!$M95</f>
        <v>21.3</v>
      </c>
      <c r="O80" s="239">
        <f>+grundpriser!N95+diff.!$O95</f>
        <v>20.9</v>
      </c>
      <c r="P80" s="240">
        <f>+grundpriser!O95+diff.!$O95</f>
        <v>19.399999999999999</v>
      </c>
      <c r="Q80" s="239">
        <f>+grundpriser!P95+diff.!$P95</f>
        <v>18.899999999999999</v>
      </c>
      <c r="R80" s="169"/>
      <c r="S80" s="50"/>
      <c r="T80" s="15">
        <f t="shared" si="7"/>
        <v>334.24999999999994</v>
      </c>
      <c r="U80" s="60" t="s">
        <v>60</v>
      </c>
      <c r="V80" s="15">
        <f t="shared" si="6"/>
        <v>329.74999999999994</v>
      </c>
      <c r="W80" s="63"/>
      <c r="X80" s="107" t="s">
        <v>126</v>
      </c>
    </row>
    <row r="81" spans="2:24" s="1" customFormat="1" ht="12.6" hidden="1" customHeight="1">
      <c r="B81" s="143" t="s">
        <v>28</v>
      </c>
      <c r="C81" s="239">
        <f>+grundpriser!B96+diff.!$B96</f>
        <v>25.55</v>
      </c>
      <c r="D81" s="240">
        <f>+grundpriser!C96+diff.!$C96</f>
        <v>25.05</v>
      </c>
      <c r="E81" s="239">
        <f>+grundpriser!D96+diff.!$D96</f>
        <v>24.55</v>
      </c>
      <c r="F81" s="240">
        <f>+grundpriser!E96+diff.!$E96</f>
        <v>24.05</v>
      </c>
      <c r="G81" s="239">
        <f>+grundpriser!F96+diff.!$F96</f>
        <v>23.55</v>
      </c>
      <c r="H81" s="240">
        <f>+grundpriser!G96+diff.!$G96</f>
        <v>23.05</v>
      </c>
      <c r="I81" s="239">
        <f>+grundpriser!H96+diff.!$H96</f>
        <v>22.75</v>
      </c>
      <c r="J81" s="240">
        <f>+grundpriser!I96+diff.!$I96</f>
        <v>22.2</v>
      </c>
      <c r="K81" s="239">
        <f>+grundpriser!J96+diff.!$J96</f>
        <v>22.150000000000002</v>
      </c>
      <c r="L81" s="240">
        <f>+grundpriser!K96+diff.!$K96</f>
        <v>22.1</v>
      </c>
      <c r="M81" s="239">
        <f>+grundpriser!L96+diff.!$L96</f>
        <v>21.8</v>
      </c>
      <c r="N81" s="240">
        <f>+grundpriser!M96+diff.!$M96</f>
        <v>21.55</v>
      </c>
      <c r="O81" s="239">
        <f>+grundpriser!N96+diff.!$O96</f>
        <v>21.15</v>
      </c>
      <c r="P81" s="240">
        <f>+grundpriser!O96+diff.!$O96</f>
        <v>19.649999999999999</v>
      </c>
      <c r="Q81" s="239">
        <f>+grundpriser!P96+diff.!$P96</f>
        <v>19.149999999999999</v>
      </c>
      <c r="R81" s="169"/>
      <c r="S81" s="50"/>
      <c r="T81" s="15">
        <f t="shared" si="7"/>
        <v>338.29999999999995</v>
      </c>
      <c r="U81" s="60" t="s">
        <v>60</v>
      </c>
      <c r="V81" s="15">
        <f t="shared" si="6"/>
        <v>333.79999999999995</v>
      </c>
      <c r="W81" s="63"/>
      <c r="X81" s="107" t="s">
        <v>126</v>
      </c>
    </row>
    <row r="82" spans="2:24" s="64" customFormat="1" ht="7.15" customHeight="1">
      <c r="B82" s="158"/>
      <c r="C82" s="184"/>
      <c r="D82" s="225"/>
      <c r="E82" s="184"/>
      <c r="F82" s="225"/>
      <c r="G82" s="184"/>
      <c r="H82" s="225"/>
      <c r="I82" s="184"/>
      <c r="J82" s="225"/>
      <c r="K82" s="184"/>
      <c r="L82" s="225"/>
      <c r="M82" s="184"/>
      <c r="N82" s="225"/>
      <c r="O82" s="184"/>
      <c r="P82" s="225"/>
      <c r="Q82" s="184"/>
      <c r="R82" s="169"/>
      <c r="S82" s="192"/>
      <c r="T82" s="45"/>
      <c r="U82" s="193"/>
      <c r="V82" s="45"/>
      <c r="X82" s="195"/>
    </row>
    <row r="83" spans="2:24" s="64" customFormat="1" ht="12.6" customHeight="1">
      <c r="B83" s="232" t="s">
        <v>156</v>
      </c>
      <c r="C83" s="184"/>
      <c r="D83" s="225"/>
      <c r="E83" s="184"/>
      <c r="F83" s="225"/>
      <c r="G83" s="184"/>
      <c r="H83" s="225"/>
      <c r="I83" s="184"/>
      <c r="J83" s="225"/>
      <c r="K83" s="184"/>
      <c r="L83" s="225"/>
      <c r="M83" s="184"/>
      <c r="N83" s="225"/>
      <c r="O83" s="184"/>
      <c r="P83" s="225"/>
      <c r="Q83" s="184"/>
      <c r="R83" s="169"/>
      <c r="S83" s="192"/>
      <c r="T83" s="45"/>
      <c r="U83" s="193"/>
      <c r="V83" s="45"/>
      <c r="X83" s="195"/>
    </row>
    <row r="84" spans="2:24" s="1" customFormat="1" ht="12.6" customHeight="1">
      <c r="B84" s="159" t="s">
        <v>131</v>
      </c>
      <c r="C84" s="130"/>
      <c r="D84" s="177"/>
      <c r="E84" s="132"/>
      <c r="F84" s="177"/>
      <c r="G84" s="132"/>
      <c r="H84" s="177"/>
      <c r="I84" s="132"/>
      <c r="J84" s="177"/>
      <c r="K84" s="132"/>
      <c r="L84" s="177"/>
      <c r="M84" s="132"/>
      <c r="N84" s="177"/>
      <c r="O84" s="177"/>
      <c r="P84" s="177"/>
      <c r="Q84" s="132"/>
      <c r="R84" s="169"/>
      <c r="S84" s="69"/>
      <c r="T84" s="67"/>
      <c r="U84" s="68"/>
      <c r="V84" s="15"/>
      <c r="W84" s="66"/>
      <c r="X84" s="107"/>
    </row>
    <row r="85" spans="2:24" s="1" customFormat="1" ht="12.6" customHeight="1">
      <c r="B85" s="159" t="s">
        <v>150</v>
      </c>
      <c r="C85" s="130"/>
      <c r="D85" s="177"/>
      <c r="E85" s="132"/>
      <c r="F85" s="177"/>
      <c r="G85" s="132"/>
      <c r="H85" s="177"/>
      <c r="I85" s="132"/>
      <c r="J85" s="177"/>
      <c r="K85" s="132"/>
      <c r="L85" s="177"/>
      <c r="M85" s="132"/>
      <c r="N85" s="177"/>
      <c r="O85" s="177"/>
      <c r="P85" s="177"/>
      <c r="Q85" s="132"/>
      <c r="R85" s="169"/>
      <c r="S85" s="69"/>
      <c r="T85" s="67"/>
      <c r="U85" s="68"/>
      <c r="V85" s="15"/>
      <c r="W85" s="66"/>
      <c r="X85" s="107"/>
    </row>
    <row r="86" spans="2:24" s="1" customFormat="1" ht="12.6" customHeight="1">
      <c r="B86" s="159" t="s">
        <v>125</v>
      </c>
      <c r="C86" s="150"/>
      <c r="D86" s="159"/>
      <c r="E86" s="150"/>
      <c r="F86" s="159"/>
      <c r="G86" s="150"/>
      <c r="H86" s="159"/>
      <c r="I86" s="150"/>
      <c r="J86" s="159"/>
      <c r="K86" s="150"/>
      <c r="L86" s="159"/>
      <c r="M86" s="150"/>
      <c r="N86" s="159"/>
      <c r="O86" s="159"/>
      <c r="P86" s="159"/>
      <c r="Q86" s="150"/>
      <c r="R86" s="159"/>
      <c r="S86" s="69"/>
      <c r="T86" s="67"/>
      <c r="U86" s="68"/>
      <c r="V86" s="15"/>
      <c r="W86" s="66"/>
      <c r="X86" s="107"/>
    </row>
    <row r="87" spans="2:24" s="1" customFormat="1" ht="12.6" customHeight="1">
      <c r="B87" s="213"/>
      <c r="C87" s="130"/>
      <c r="D87" s="177"/>
      <c r="E87" s="132"/>
      <c r="F87" s="177"/>
      <c r="G87" s="132"/>
      <c r="H87" s="177"/>
      <c r="I87" s="132"/>
      <c r="J87" s="177"/>
      <c r="K87" s="132"/>
      <c r="L87" s="177"/>
      <c r="M87" s="132"/>
      <c r="N87" s="177"/>
      <c r="O87" s="177"/>
      <c r="P87" s="177"/>
      <c r="Q87" s="132"/>
      <c r="R87" s="201"/>
      <c r="S87" s="69"/>
      <c r="T87" s="67"/>
      <c r="U87" s="68"/>
      <c r="V87" s="15"/>
      <c r="W87" s="66"/>
      <c r="X87" s="107"/>
    </row>
    <row r="88" spans="2:24" s="1" customFormat="1" ht="5.45" customHeight="1">
      <c r="B88" s="247"/>
      <c r="C88" s="248"/>
      <c r="D88" s="249"/>
      <c r="E88" s="248"/>
      <c r="F88" s="249"/>
      <c r="G88" s="248"/>
      <c r="H88" s="249"/>
      <c r="I88" s="248"/>
      <c r="J88" s="249"/>
      <c r="K88" s="248"/>
      <c r="L88" s="249"/>
      <c r="M88" s="248"/>
      <c r="N88" s="249"/>
      <c r="O88" s="249"/>
      <c r="P88" s="249"/>
      <c r="Q88" s="254"/>
      <c r="R88" s="201"/>
      <c r="S88" s="69"/>
      <c r="T88" s="67"/>
      <c r="U88" s="68"/>
      <c r="V88" s="15"/>
      <c r="W88" s="66"/>
      <c r="X88" s="107"/>
    </row>
    <row r="89" spans="2:24" s="1" customFormat="1" ht="12.6" customHeight="1">
      <c r="B89" s="314" t="s">
        <v>134</v>
      </c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6"/>
      <c r="R89" s="253"/>
      <c r="S89" s="192"/>
      <c r="T89" s="15"/>
      <c r="U89" s="68"/>
      <c r="V89" s="15"/>
      <c r="W89" s="64"/>
      <c r="X89" s="107"/>
    </row>
    <row r="90" spans="2:24" s="1" customFormat="1" ht="6" customHeight="1">
      <c r="B90" s="244"/>
      <c r="C90" s="144"/>
      <c r="D90" s="160"/>
      <c r="E90" s="144"/>
      <c r="F90" s="160"/>
      <c r="G90" s="144"/>
      <c r="H90" s="160"/>
      <c r="I90" s="144"/>
      <c r="J90" s="160"/>
      <c r="K90" s="144"/>
      <c r="L90" s="160"/>
      <c r="M90" s="144"/>
      <c r="N90" s="160"/>
      <c r="O90" s="160"/>
      <c r="P90" s="160"/>
      <c r="Q90" s="255"/>
      <c r="R90" s="160"/>
      <c r="S90" s="192"/>
      <c r="T90" s="15"/>
      <c r="U90" s="68"/>
      <c r="V90" s="15"/>
      <c r="W90" s="64"/>
      <c r="X90" s="107"/>
    </row>
    <row r="91" spans="2:24" s="1" customFormat="1" ht="12.6" customHeight="1">
      <c r="B91" s="245"/>
      <c r="C91" s="136" t="s">
        <v>132</v>
      </c>
      <c r="D91" s="158"/>
      <c r="E91" s="126"/>
      <c r="F91" s="158"/>
      <c r="G91" s="126"/>
      <c r="H91" s="214"/>
      <c r="I91" s="231"/>
      <c r="J91" s="232" t="s">
        <v>133</v>
      </c>
      <c r="K91" s="231"/>
      <c r="L91" s="214"/>
      <c r="M91" s="231"/>
      <c r="N91" s="214"/>
      <c r="O91" s="214"/>
      <c r="P91" s="214"/>
      <c r="Q91" s="256"/>
      <c r="R91" s="199"/>
      <c r="S91" s="61"/>
      <c r="T91" s="15"/>
      <c r="U91" s="68"/>
      <c r="V91" s="15"/>
      <c r="X91" s="107"/>
    </row>
    <row r="92" spans="2:24" s="1" customFormat="1" ht="12.6" customHeight="1">
      <c r="B92" s="245"/>
      <c r="C92" s="207" t="s">
        <v>49</v>
      </c>
      <c r="D92" s="147">
        <v>1</v>
      </c>
      <c r="E92" s="147">
        <v>2</v>
      </c>
      <c r="F92" s="147">
        <v>3</v>
      </c>
      <c r="G92" s="147">
        <v>4</v>
      </c>
      <c r="H92" s="147">
        <v>5</v>
      </c>
      <c r="I92" s="231"/>
      <c r="J92" s="146" t="s">
        <v>49</v>
      </c>
      <c r="K92" s="147">
        <v>1</v>
      </c>
      <c r="L92" s="147">
        <v>2</v>
      </c>
      <c r="M92" s="147">
        <v>3</v>
      </c>
      <c r="N92" s="147">
        <v>4</v>
      </c>
      <c r="O92" s="147">
        <v>5</v>
      </c>
      <c r="P92" s="233"/>
      <c r="Q92" s="256"/>
      <c r="R92" s="199"/>
      <c r="S92" s="61"/>
      <c r="T92" s="15"/>
      <c r="U92" s="68"/>
      <c r="V92" s="15"/>
      <c r="X92" s="107"/>
    </row>
    <row r="93" spans="2:24" s="1" customFormat="1" ht="12.6" customHeight="1">
      <c r="B93" s="245"/>
      <c r="C93" s="207" t="s">
        <v>57</v>
      </c>
      <c r="D93" s="148">
        <v>-200</v>
      </c>
      <c r="E93" s="148">
        <v>-25</v>
      </c>
      <c r="F93" s="148">
        <v>0</v>
      </c>
      <c r="G93" s="148">
        <v>0</v>
      </c>
      <c r="H93" s="148">
        <v>-100</v>
      </c>
      <c r="I93" s="234"/>
      <c r="J93" s="146" t="s">
        <v>57</v>
      </c>
      <c r="K93" s="149">
        <v>-150</v>
      </c>
      <c r="L93" s="149">
        <v>-80</v>
      </c>
      <c r="M93" s="149">
        <v>0</v>
      </c>
      <c r="N93" s="149">
        <v>0</v>
      </c>
      <c r="O93" s="149">
        <v>-50</v>
      </c>
      <c r="P93" s="214"/>
      <c r="Q93" s="256"/>
      <c r="R93" s="199"/>
      <c r="S93" s="61"/>
      <c r="T93" s="15"/>
      <c r="U93" s="68"/>
      <c r="V93" s="15"/>
      <c r="X93" s="107"/>
    </row>
    <row r="94" spans="2:24" s="1" customFormat="1" ht="12.6" customHeight="1">
      <c r="B94" s="245"/>
      <c r="C94" s="207" t="s">
        <v>53</v>
      </c>
      <c r="D94" s="148">
        <v>100</v>
      </c>
      <c r="E94" s="148">
        <v>50</v>
      </c>
      <c r="F94" s="148">
        <v>0</v>
      </c>
      <c r="G94" s="148">
        <v>-50</v>
      </c>
      <c r="H94" s="148">
        <v>-200</v>
      </c>
      <c r="I94" s="234"/>
      <c r="J94" s="146" t="s">
        <v>53</v>
      </c>
      <c r="K94" s="149">
        <v>0</v>
      </c>
      <c r="L94" s="149">
        <v>0</v>
      </c>
      <c r="M94" s="149">
        <v>0</v>
      </c>
      <c r="N94" s="149">
        <v>0</v>
      </c>
      <c r="O94" s="149">
        <v>-50</v>
      </c>
      <c r="P94" s="214"/>
      <c r="Q94" s="256"/>
      <c r="R94" s="199"/>
      <c r="S94" s="61"/>
      <c r="T94" s="15"/>
      <c r="U94" s="68"/>
      <c r="V94" s="15"/>
      <c r="X94" s="107"/>
    </row>
    <row r="95" spans="2:24" ht="6.6" customHeight="1">
      <c r="B95" s="246"/>
      <c r="C95" s="145"/>
      <c r="D95" s="161"/>
      <c r="E95" s="145"/>
      <c r="F95" s="161"/>
      <c r="G95" s="145"/>
      <c r="H95" s="161"/>
      <c r="I95" s="145"/>
      <c r="J95" s="161"/>
      <c r="K95" s="145"/>
      <c r="L95" s="161"/>
      <c r="M95" s="145"/>
      <c r="N95" s="161"/>
      <c r="O95" s="161"/>
      <c r="P95" s="161"/>
      <c r="Q95" s="257"/>
      <c r="R95" s="235"/>
    </row>
    <row r="96" spans="2:24">
      <c r="B96" s="215"/>
      <c r="C96" s="127"/>
      <c r="D96" s="162"/>
      <c r="E96" s="127"/>
      <c r="F96" s="162"/>
      <c r="G96" s="127"/>
      <c r="H96" s="162"/>
      <c r="I96" s="127"/>
      <c r="J96" s="162"/>
      <c r="K96" s="127"/>
      <c r="L96" s="162"/>
      <c r="M96" s="127"/>
      <c r="N96" s="162"/>
      <c r="O96" s="162"/>
      <c r="P96" s="162"/>
      <c r="Q96" s="127"/>
      <c r="R96" s="235"/>
    </row>
    <row r="97" spans="2:24" ht="7.15" customHeight="1">
      <c r="B97" s="250"/>
      <c r="C97" s="251"/>
      <c r="D97" s="252"/>
      <c r="E97" s="251"/>
      <c r="F97" s="252"/>
      <c r="G97" s="251"/>
      <c r="H97" s="252"/>
      <c r="I97" s="251"/>
      <c r="J97" s="252"/>
      <c r="K97" s="251"/>
      <c r="L97" s="252"/>
      <c r="M97" s="251"/>
      <c r="N97" s="252"/>
      <c r="O97" s="252"/>
      <c r="P97" s="252"/>
      <c r="Q97" s="259"/>
      <c r="R97" s="235"/>
    </row>
    <row r="98" spans="2:24" s="14" customFormat="1" ht="13.9" customHeight="1">
      <c r="B98" s="314" t="s">
        <v>135</v>
      </c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6"/>
      <c r="R98" s="258"/>
      <c r="U98" s="47"/>
      <c r="V98" s="15"/>
      <c r="X98" s="105"/>
    </row>
    <row r="99" spans="2:24" s="101" customFormat="1" ht="12.6" customHeight="1">
      <c r="B99" s="260" t="s">
        <v>151</v>
      </c>
      <c r="C99" s="226"/>
      <c r="D99" s="227"/>
      <c r="E99" s="228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61"/>
      <c r="R99" s="236"/>
      <c r="S99" s="204"/>
      <c r="U99" s="102"/>
      <c r="V99" s="15"/>
      <c r="X99" s="108"/>
    </row>
    <row r="100" spans="2:24" s="101" customFormat="1" ht="12.6" customHeight="1">
      <c r="B100" s="260" t="s">
        <v>152</v>
      </c>
      <c r="C100" s="226"/>
      <c r="D100" s="227"/>
      <c r="E100" s="228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61"/>
      <c r="R100" s="236"/>
      <c r="S100" s="204"/>
      <c r="U100" s="102"/>
      <c r="V100" s="15"/>
      <c r="X100" s="108"/>
    </row>
    <row r="101" spans="2:24" s="101" customFormat="1" ht="12.6" customHeight="1">
      <c r="B101" s="260" t="s">
        <v>153</v>
      </c>
      <c r="C101" s="226"/>
      <c r="D101" s="227"/>
      <c r="E101" s="228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61"/>
      <c r="R101" s="236"/>
      <c r="S101" s="204"/>
      <c r="U101" s="102"/>
      <c r="V101" s="15"/>
      <c r="X101" s="108"/>
    </row>
    <row r="102" spans="2:24" s="101" customFormat="1" ht="12.6" customHeight="1">
      <c r="B102" s="260"/>
      <c r="C102" s="226"/>
      <c r="D102" s="227"/>
      <c r="E102" s="228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61"/>
      <c r="R102" s="236"/>
      <c r="S102" s="204"/>
      <c r="U102" s="102"/>
      <c r="V102" s="15"/>
      <c r="X102" s="108"/>
    </row>
    <row r="103" spans="2:24" s="101" customFormat="1" ht="12.6" customHeight="1">
      <c r="B103" s="260" t="s">
        <v>154</v>
      </c>
      <c r="C103" s="226"/>
      <c r="D103" s="227"/>
      <c r="E103" s="228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61"/>
      <c r="R103" s="236"/>
      <c r="S103" s="204"/>
      <c r="U103" s="102"/>
      <c r="V103" s="15"/>
      <c r="X103" s="108"/>
    </row>
    <row r="104" spans="2:24" s="101" customFormat="1" ht="5.45" customHeight="1">
      <c r="B104" s="262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63"/>
      <c r="R104" s="236"/>
      <c r="S104" s="204"/>
      <c r="U104" s="102"/>
      <c r="V104" s="15"/>
      <c r="X104" s="108"/>
    </row>
    <row r="105" spans="2:24" ht="12.6" customHeight="1">
      <c r="R105" s="153"/>
      <c r="V105" s="15"/>
    </row>
    <row r="106" spans="2:24">
      <c r="B106" s="229" t="s">
        <v>136</v>
      </c>
      <c r="R106" s="153"/>
      <c r="V106" s="15"/>
    </row>
    <row r="107" spans="2:24">
      <c r="V107" s="15"/>
    </row>
    <row r="108" spans="2:24">
      <c r="V108" s="15"/>
    </row>
    <row r="109" spans="2:24">
      <c r="V109" s="15"/>
    </row>
    <row r="110" spans="2:24">
      <c r="V110" s="15"/>
    </row>
    <row r="111" spans="2:24">
      <c r="B111" s="237" t="s">
        <v>137</v>
      </c>
      <c r="C111" s="127"/>
      <c r="D111" s="162"/>
      <c r="E111" s="230" t="s">
        <v>139</v>
      </c>
      <c r="F111" s="127"/>
      <c r="G111" s="127"/>
      <c r="H111" s="162"/>
      <c r="I111" s="127"/>
      <c r="J111" s="128" t="s">
        <v>142</v>
      </c>
      <c r="K111" s="128"/>
      <c r="L111" s="162"/>
      <c r="V111" s="15"/>
    </row>
    <row r="112" spans="2:24">
      <c r="B112" s="215" t="s">
        <v>146</v>
      </c>
      <c r="C112" s="127"/>
      <c r="D112" s="162"/>
      <c r="E112" s="162" t="s">
        <v>148</v>
      </c>
      <c r="F112" s="127"/>
      <c r="G112" s="127"/>
      <c r="H112" s="162"/>
      <c r="I112" s="127"/>
      <c r="J112" s="162" t="s">
        <v>147</v>
      </c>
      <c r="K112" s="162"/>
      <c r="L112" s="162"/>
      <c r="V112" s="15"/>
    </row>
    <row r="113" spans="2:24">
      <c r="B113" s="215" t="s">
        <v>141</v>
      </c>
      <c r="C113" s="127"/>
      <c r="D113" s="162"/>
      <c r="E113" s="162" t="s">
        <v>140</v>
      </c>
      <c r="F113" s="127"/>
      <c r="G113" s="127"/>
      <c r="H113" s="162"/>
      <c r="I113" s="127"/>
      <c r="J113" s="127" t="s">
        <v>144</v>
      </c>
      <c r="K113" s="127"/>
      <c r="L113" s="162"/>
      <c r="V113" s="15"/>
    </row>
    <row r="114" spans="2:24">
      <c r="B114" s="215" t="s">
        <v>138</v>
      </c>
      <c r="C114" s="127"/>
      <c r="D114" s="162"/>
      <c r="E114" s="162" t="s">
        <v>143</v>
      </c>
      <c r="F114" s="127"/>
      <c r="G114" s="127"/>
      <c r="H114" s="162"/>
      <c r="I114" s="127"/>
      <c r="J114" s="127" t="s">
        <v>145</v>
      </c>
      <c r="K114" s="127"/>
      <c r="L114" s="162"/>
      <c r="V114" s="15"/>
    </row>
    <row r="115" spans="2:24">
      <c r="B115" s="215"/>
      <c r="C115" s="127"/>
      <c r="D115" s="162"/>
      <c r="E115" s="127"/>
      <c r="F115" s="162"/>
      <c r="G115" s="127"/>
      <c r="H115" s="162"/>
      <c r="I115" s="127"/>
      <c r="J115" s="162"/>
      <c r="K115" s="127"/>
      <c r="L115" s="162"/>
      <c r="V115" s="15"/>
    </row>
    <row r="116" spans="2:24">
      <c r="V116" s="15"/>
    </row>
    <row r="117" spans="2:24">
      <c r="V117" s="15"/>
    </row>
    <row r="118" spans="2:24" ht="14.25">
      <c r="B118" s="216"/>
      <c r="C118" s="34"/>
      <c r="D118" s="178"/>
      <c r="E118" s="34"/>
      <c r="F118" s="178"/>
      <c r="G118" s="34"/>
      <c r="H118" s="178"/>
      <c r="I118" s="34"/>
      <c r="J118" s="178"/>
      <c r="K118" s="34"/>
      <c r="L118" s="178"/>
      <c r="M118" s="34"/>
      <c r="N118" s="178"/>
      <c r="O118" s="178"/>
      <c r="P118" s="178"/>
      <c r="Q118" s="34"/>
      <c r="V118" s="15"/>
    </row>
    <row r="119" spans="2:24" s="14" customFormat="1" ht="20.25">
      <c r="B119" s="308" t="s">
        <v>99</v>
      </c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U119" s="47"/>
      <c r="V119" s="15"/>
      <c r="X119" s="105"/>
    </row>
    <row r="120" spans="2:24" s="14" customFormat="1" ht="15">
      <c r="B120" s="217" t="s">
        <v>100</v>
      </c>
      <c r="C120" s="34"/>
      <c r="D120" s="178"/>
      <c r="E120" s="34"/>
      <c r="F120" s="178"/>
      <c r="G120" s="34"/>
      <c r="H120" s="178"/>
      <c r="I120" s="34"/>
      <c r="J120" s="178"/>
      <c r="K120" s="34"/>
      <c r="L120" s="178"/>
      <c r="M120" s="34"/>
      <c r="N120" s="178"/>
      <c r="O120" s="178"/>
      <c r="P120" s="178"/>
      <c r="Q120" s="34"/>
      <c r="R120" s="171"/>
      <c r="U120" s="47"/>
      <c r="V120" s="15"/>
      <c r="X120" s="105"/>
    </row>
    <row r="121" spans="2:24" s="14" customFormat="1" ht="14.25">
      <c r="B121" s="216"/>
      <c r="C121" s="34"/>
      <c r="D121" s="178"/>
      <c r="E121" s="34"/>
      <c r="F121" s="178"/>
      <c r="G121" s="34"/>
      <c r="H121" s="178"/>
      <c r="I121" s="34"/>
      <c r="J121" s="178"/>
      <c r="K121" s="34"/>
      <c r="L121" s="178"/>
      <c r="M121" s="34"/>
      <c r="N121" s="178"/>
      <c r="O121" s="178"/>
      <c r="P121" s="178"/>
      <c r="Q121" s="34"/>
      <c r="R121" s="171"/>
      <c r="U121" s="47"/>
      <c r="V121" s="15"/>
      <c r="X121" s="105"/>
    </row>
    <row r="122" spans="2:24" s="14" customFormat="1" ht="14.25">
      <c r="B122" s="165"/>
      <c r="C122" s="91"/>
      <c r="D122" s="190"/>
      <c r="E122" s="90"/>
      <c r="F122" s="179"/>
      <c r="G122" s="92"/>
      <c r="H122" s="179"/>
      <c r="I122" s="93"/>
      <c r="J122" s="185"/>
      <c r="K122" s="92"/>
      <c r="L122" s="179"/>
      <c r="M122" s="92"/>
      <c r="N122" s="187"/>
      <c r="O122" s="185"/>
      <c r="P122" s="179"/>
      <c r="Q122" s="92"/>
      <c r="R122" s="202"/>
      <c r="U122" s="47"/>
      <c r="V122" s="15"/>
      <c r="X122" s="105"/>
    </row>
    <row r="123" spans="2:24" s="14" customFormat="1" ht="14.25">
      <c r="B123" s="165"/>
      <c r="C123" s="91"/>
      <c r="D123" s="190"/>
      <c r="E123" s="90"/>
      <c r="F123" s="179"/>
      <c r="G123" s="92"/>
      <c r="H123" s="179"/>
      <c r="I123" s="93"/>
      <c r="J123" s="185"/>
      <c r="K123" s="92"/>
      <c r="L123" s="179"/>
      <c r="M123" s="92"/>
      <c r="N123" s="187"/>
      <c r="O123" s="185"/>
      <c r="P123" s="179"/>
      <c r="Q123" s="92"/>
      <c r="R123" s="202"/>
      <c r="U123" s="47"/>
      <c r="V123" s="15"/>
      <c r="X123" s="105"/>
    </row>
    <row r="124" spans="2:24" s="14" customFormat="1" ht="14.25">
      <c r="B124" s="165"/>
      <c r="C124" s="91"/>
      <c r="D124" s="190"/>
      <c r="E124" s="90"/>
      <c r="F124" s="179"/>
      <c r="G124" s="92"/>
      <c r="H124" s="179"/>
      <c r="I124" s="93"/>
      <c r="J124" s="185"/>
      <c r="K124" s="92"/>
      <c r="L124" s="179"/>
      <c r="M124" s="92"/>
      <c r="N124" s="187"/>
      <c r="O124" s="185"/>
      <c r="P124" s="179"/>
      <c r="Q124" s="92"/>
      <c r="R124" s="202"/>
      <c r="U124" s="47"/>
      <c r="V124" s="15"/>
      <c r="X124" s="105"/>
    </row>
    <row r="125" spans="2:24" ht="14.25">
      <c r="B125" s="165"/>
      <c r="C125" s="88"/>
      <c r="D125" s="191"/>
      <c r="E125" s="87"/>
      <c r="F125" s="180"/>
      <c r="G125" s="76"/>
      <c r="H125" s="180"/>
      <c r="I125" s="89"/>
      <c r="J125" s="186"/>
      <c r="K125" s="76"/>
      <c r="L125" s="180"/>
      <c r="M125" s="76"/>
      <c r="N125" s="188"/>
      <c r="O125" s="186"/>
      <c r="P125" s="180"/>
      <c r="Q125" s="76"/>
      <c r="R125" s="175"/>
      <c r="V125" s="15"/>
    </row>
    <row r="126" spans="2:24" ht="14.25">
      <c r="B126" s="165"/>
      <c r="C126" s="91"/>
      <c r="D126" s="190"/>
      <c r="E126" s="90"/>
      <c r="F126" s="179"/>
      <c r="G126" s="92"/>
      <c r="H126" s="179"/>
      <c r="I126" s="93"/>
      <c r="J126" s="185"/>
      <c r="K126" s="92"/>
      <c r="L126" s="179"/>
      <c r="M126" s="92"/>
      <c r="N126" s="187"/>
      <c r="O126" s="185"/>
      <c r="P126" s="179"/>
      <c r="Q126" s="92"/>
      <c r="R126" s="202"/>
      <c r="V126" s="15"/>
    </row>
    <row r="127" spans="2:24" ht="14.25">
      <c r="B127" s="165"/>
      <c r="C127" s="91"/>
      <c r="D127" s="190"/>
      <c r="E127" s="90"/>
      <c r="F127" s="179"/>
      <c r="G127" s="92"/>
      <c r="H127" s="179"/>
      <c r="I127" s="93"/>
      <c r="J127" s="185"/>
      <c r="K127" s="92"/>
      <c r="L127" s="179"/>
      <c r="M127" s="92"/>
      <c r="N127" s="187"/>
      <c r="O127" s="185"/>
      <c r="P127" s="179"/>
      <c r="Q127" s="92"/>
      <c r="R127" s="202"/>
      <c r="V127" s="15"/>
    </row>
    <row r="128" spans="2:24" ht="14.25">
      <c r="B128" s="216"/>
      <c r="C128" s="34"/>
      <c r="D128" s="178"/>
      <c r="E128" s="34"/>
      <c r="F128" s="178"/>
      <c r="G128" s="34"/>
      <c r="H128" s="178"/>
      <c r="I128" s="34"/>
      <c r="J128" s="178"/>
      <c r="K128" s="34"/>
      <c r="L128" s="178"/>
      <c r="M128" s="34"/>
      <c r="N128" s="178"/>
      <c r="O128" s="178"/>
      <c r="P128" s="178"/>
      <c r="Q128" s="34"/>
      <c r="V128" s="15"/>
    </row>
    <row r="129" spans="2:24" ht="15" thickBot="1">
      <c r="B129" s="216"/>
      <c r="C129" s="94"/>
      <c r="D129" s="181"/>
      <c r="E129" s="94"/>
      <c r="F129" s="181"/>
      <c r="G129" s="94"/>
      <c r="H129" s="181"/>
      <c r="I129" s="94"/>
      <c r="J129" s="181"/>
      <c r="K129" s="94"/>
      <c r="L129" s="181"/>
      <c r="M129" s="94"/>
      <c r="N129" s="181"/>
      <c r="O129" s="181"/>
      <c r="P129" s="181"/>
      <c r="Q129" s="94"/>
      <c r="R129" s="172"/>
      <c r="V129" s="15"/>
    </row>
    <row r="130" spans="2:24" ht="14.25">
      <c r="B130" s="216"/>
      <c r="C130" s="34"/>
      <c r="D130" s="178"/>
      <c r="E130" s="34"/>
      <c r="F130" s="178"/>
      <c r="G130" s="34"/>
      <c r="H130" s="178"/>
      <c r="I130" s="34"/>
      <c r="J130" s="178"/>
      <c r="K130" s="34"/>
      <c r="L130" s="178"/>
      <c r="M130" s="34"/>
      <c r="N130" s="178"/>
      <c r="O130" s="178"/>
      <c r="P130" s="178"/>
      <c r="Q130" s="34"/>
      <c r="V130" s="15"/>
    </row>
    <row r="131" spans="2:24">
      <c r="B131" s="167"/>
      <c r="C131" s="34"/>
      <c r="D131" s="178"/>
      <c r="E131" s="34"/>
      <c r="F131" s="178"/>
      <c r="G131" s="34"/>
      <c r="H131" s="178"/>
      <c r="I131" s="34"/>
      <c r="J131" s="178"/>
      <c r="K131" s="34"/>
      <c r="L131" s="178"/>
      <c r="M131" s="34"/>
      <c r="N131" s="178"/>
      <c r="O131" s="178"/>
      <c r="P131" s="178"/>
      <c r="Q131" s="34"/>
      <c r="V131" s="15"/>
    </row>
    <row r="132" spans="2:24" s="14" customFormat="1" ht="15">
      <c r="B132" s="217" t="s">
        <v>101</v>
      </c>
      <c r="C132" s="34"/>
      <c r="D132" s="178"/>
      <c r="E132" s="34"/>
      <c r="F132" s="178"/>
      <c r="G132" s="34"/>
      <c r="H132" s="178"/>
      <c r="I132" s="34"/>
      <c r="J132" s="178"/>
      <c r="K132" s="34"/>
      <c r="L132" s="178"/>
      <c r="M132" s="34"/>
      <c r="N132" s="178"/>
      <c r="O132" s="178"/>
      <c r="P132" s="178"/>
      <c r="Q132" s="34"/>
      <c r="R132" s="171"/>
      <c r="U132" s="47"/>
      <c r="V132" s="15"/>
      <c r="X132" s="105"/>
    </row>
    <row r="133" spans="2:24" s="14" customFormat="1" ht="14.25">
      <c r="B133" s="216" t="s">
        <v>102</v>
      </c>
      <c r="C133"/>
      <c r="D133" s="178"/>
      <c r="E133" s="34"/>
      <c r="F133" s="178"/>
      <c r="G133" s="34"/>
      <c r="H133" s="178"/>
      <c r="I133" s="34"/>
      <c r="J133" s="164" t="s">
        <v>103</v>
      </c>
      <c r="K133" s="34"/>
      <c r="L133" s="178"/>
      <c r="M133" s="34"/>
      <c r="N133" s="178"/>
      <c r="O133" s="178"/>
      <c r="P133" s="178"/>
      <c r="Q133" s="34"/>
      <c r="R133" s="171"/>
      <c r="U133" s="47"/>
      <c r="V133" s="15"/>
      <c r="X133" s="105"/>
    </row>
    <row r="134" spans="2:24" s="14" customFormat="1" ht="14.25">
      <c r="B134" s="216" t="s">
        <v>104</v>
      </c>
      <c r="C134" s="34"/>
      <c r="D134" s="178"/>
      <c r="E134" s="34"/>
      <c r="F134" s="178"/>
      <c r="G134" s="34"/>
      <c r="H134" s="178"/>
      <c r="I134" s="34"/>
      <c r="J134" s="178"/>
      <c r="K134" s="34"/>
      <c r="L134" s="178"/>
      <c r="M134" s="34"/>
      <c r="N134" s="178"/>
      <c r="O134" s="178"/>
      <c r="P134" s="178"/>
      <c r="Q134" s="34"/>
      <c r="R134" s="171"/>
      <c r="U134" s="47"/>
      <c r="V134" s="15"/>
      <c r="X134" s="105"/>
    </row>
    <row r="135" spans="2:24" s="14" customFormat="1" ht="14.25">
      <c r="B135" s="165"/>
      <c r="C135" s="86"/>
      <c r="D135" s="165"/>
      <c r="E135" s="86"/>
      <c r="F135" s="182"/>
      <c r="G135" s="85"/>
      <c r="H135" s="182"/>
      <c r="I135" s="85"/>
      <c r="J135" s="182"/>
      <c r="K135" s="85"/>
      <c r="L135" s="182"/>
      <c r="M135" s="85"/>
      <c r="N135" s="182"/>
      <c r="O135" s="182"/>
      <c r="P135" s="182"/>
      <c r="Q135" s="85"/>
      <c r="R135" s="153"/>
      <c r="U135" s="47"/>
      <c r="V135" s="15"/>
      <c r="X135" s="105"/>
    </row>
    <row r="136" spans="2:24" s="14" customFormat="1" ht="14.25">
      <c r="B136" s="165"/>
      <c r="C136" s="91"/>
      <c r="D136" s="190"/>
      <c r="E136" s="90"/>
      <c r="F136" s="179"/>
      <c r="G136" s="92"/>
      <c r="H136" s="179"/>
      <c r="I136" s="93"/>
      <c r="J136" s="185"/>
      <c r="K136" s="92"/>
      <c r="L136" s="179"/>
      <c r="M136" s="92"/>
      <c r="N136" s="187"/>
      <c r="O136" s="185"/>
      <c r="P136" s="179"/>
      <c r="Q136" s="92"/>
      <c r="R136" s="202"/>
      <c r="U136" s="47"/>
      <c r="V136" s="15"/>
      <c r="X136" s="105"/>
    </row>
    <row r="137" spans="2:24" ht="14.25">
      <c r="B137" s="165"/>
      <c r="C137" s="91"/>
      <c r="D137" s="190"/>
      <c r="E137" s="90"/>
      <c r="F137" s="179"/>
      <c r="G137" s="92"/>
      <c r="H137" s="179"/>
      <c r="I137" s="93"/>
      <c r="J137" s="185"/>
      <c r="K137" s="92"/>
      <c r="L137" s="179"/>
      <c r="M137" s="92"/>
      <c r="N137" s="187"/>
      <c r="O137" s="185"/>
      <c r="P137" s="179"/>
      <c r="Q137" s="92"/>
      <c r="R137" s="202"/>
      <c r="V137" s="15"/>
    </row>
    <row r="138" spans="2:24" ht="14.25">
      <c r="B138" s="165"/>
      <c r="C138" s="91"/>
      <c r="D138" s="190"/>
      <c r="E138" s="90"/>
      <c r="F138" s="179"/>
      <c r="G138" s="92"/>
      <c r="H138" s="179"/>
      <c r="I138" s="93"/>
      <c r="J138" s="185"/>
      <c r="K138" s="92"/>
      <c r="L138" s="179"/>
      <c r="M138" s="92"/>
      <c r="N138" s="187"/>
      <c r="O138" s="185"/>
      <c r="P138" s="179"/>
      <c r="Q138" s="92"/>
      <c r="R138" s="202"/>
      <c r="V138" s="15"/>
    </row>
    <row r="139" spans="2:24" ht="14.25">
      <c r="B139" s="165"/>
      <c r="C139" s="88"/>
      <c r="D139" s="191"/>
      <c r="E139" s="87"/>
      <c r="F139" s="180"/>
      <c r="G139" s="76"/>
      <c r="H139" s="180"/>
      <c r="I139" s="89"/>
      <c r="J139" s="186"/>
      <c r="K139" s="76"/>
      <c r="L139" s="180"/>
      <c r="M139" s="76"/>
      <c r="N139" s="188"/>
      <c r="O139" s="186"/>
      <c r="P139" s="180"/>
      <c r="Q139" s="76"/>
      <c r="R139" s="175"/>
      <c r="V139" s="15"/>
    </row>
    <row r="140" spans="2:24" ht="14.25">
      <c r="B140" s="216"/>
      <c r="C140" s="34"/>
      <c r="D140" s="178"/>
      <c r="E140" s="34"/>
      <c r="F140" s="178"/>
      <c r="G140" s="34"/>
      <c r="H140" s="178"/>
      <c r="I140" s="34"/>
      <c r="J140" s="178"/>
      <c r="K140" s="34"/>
      <c r="L140" s="178"/>
      <c r="M140" s="34"/>
      <c r="N140" s="178"/>
      <c r="O140" s="178"/>
      <c r="P140" s="178"/>
      <c r="Q140" s="34"/>
      <c r="V140" s="15"/>
    </row>
    <row r="141" spans="2:24" ht="15" thickBot="1">
      <c r="B141" s="216"/>
      <c r="C141" s="94"/>
      <c r="D141" s="181"/>
      <c r="E141" s="94"/>
      <c r="F141" s="181"/>
      <c r="G141" s="94"/>
      <c r="H141" s="181"/>
      <c r="I141" s="94"/>
      <c r="J141" s="181"/>
      <c r="K141" s="94"/>
      <c r="L141" s="181"/>
      <c r="M141" s="94"/>
      <c r="N141" s="181"/>
      <c r="O141" s="181"/>
      <c r="P141" s="181"/>
      <c r="Q141" s="94"/>
      <c r="R141" s="172"/>
      <c r="V141" s="15"/>
    </row>
    <row r="142" spans="2:24">
      <c r="B142" s="167"/>
      <c r="C142" s="34"/>
      <c r="D142" s="178"/>
      <c r="E142" s="34"/>
      <c r="F142" s="178"/>
      <c r="G142" s="34"/>
      <c r="H142" s="178"/>
      <c r="I142" s="34"/>
      <c r="J142" s="178"/>
      <c r="K142" s="34"/>
      <c r="L142" s="178"/>
      <c r="M142" s="34"/>
      <c r="N142" s="178"/>
      <c r="O142" s="178"/>
      <c r="P142" s="178"/>
      <c r="Q142" s="34"/>
      <c r="V142" s="15"/>
    </row>
    <row r="143" spans="2:24">
      <c r="B143" s="167"/>
      <c r="C143" s="34"/>
      <c r="D143" s="178"/>
      <c r="E143" s="34"/>
      <c r="F143" s="178"/>
      <c r="G143" s="34"/>
      <c r="H143" s="178"/>
      <c r="I143" s="34"/>
      <c r="J143" s="178"/>
      <c r="K143" s="34"/>
      <c r="L143" s="178"/>
      <c r="M143" s="34"/>
      <c r="N143" s="178"/>
      <c r="O143" s="178"/>
      <c r="P143" s="178"/>
      <c r="Q143" s="34"/>
      <c r="V143" s="15"/>
    </row>
    <row r="144" spans="2:24" ht="15">
      <c r="B144" s="217" t="s">
        <v>105</v>
      </c>
      <c r="C144" s="34"/>
      <c r="D144" s="178"/>
      <c r="E144" s="34"/>
      <c r="F144" s="178"/>
      <c r="G144" s="34"/>
      <c r="H144" s="178"/>
      <c r="I144" s="34"/>
      <c r="J144" s="178"/>
      <c r="K144" s="34"/>
      <c r="L144" s="178"/>
      <c r="M144" s="34"/>
      <c r="N144" s="178"/>
      <c r="O144" s="178"/>
      <c r="P144" s="178"/>
      <c r="Q144" s="34"/>
      <c r="V144" s="15"/>
    </row>
    <row r="145" spans="2:24" ht="14.25">
      <c r="B145" s="216" t="s">
        <v>106</v>
      </c>
      <c r="E145" s="34"/>
      <c r="F145" s="178"/>
      <c r="H145" s="164" t="s">
        <v>107</v>
      </c>
      <c r="I145" s="34"/>
      <c r="J145" s="178"/>
      <c r="K145" s="34"/>
      <c r="L145" s="178"/>
      <c r="M145" s="34"/>
      <c r="O145" s="164" t="s">
        <v>108</v>
      </c>
      <c r="P145" s="178"/>
      <c r="Q145" s="34"/>
      <c r="V145" s="15"/>
    </row>
    <row r="146" spans="2:24" ht="14.25">
      <c r="B146" s="216" t="s">
        <v>109</v>
      </c>
      <c r="C146" s="34"/>
      <c r="D146" s="178"/>
      <c r="E146" s="34"/>
      <c r="F146" s="178"/>
      <c r="G146" s="34"/>
      <c r="H146" s="178"/>
      <c r="I146" s="34"/>
      <c r="J146" s="178"/>
      <c r="K146" s="34"/>
      <c r="L146" s="178"/>
      <c r="M146" s="34"/>
      <c r="N146" s="178"/>
      <c r="O146" s="178"/>
      <c r="P146" s="178"/>
      <c r="Q146" s="34"/>
      <c r="V146" s="15"/>
    </row>
    <row r="147" spans="2:24">
      <c r="B147" s="167"/>
      <c r="C147" s="34"/>
      <c r="D147" s="178"/>
      <c r="E147" s="34"/>
      <c r="F147" s="178"/>
      <c r="G147" s="34"/>
      <c r="H147" s="178"/>
      <c r="I147" s="34"/>
      <c r="J147" s="178"/>
      <c r="K147" s="34"/>
      <c r="L147" s="178"/>
      <c r="M147" s="34"/>
      <c r="N147" s="178"/>
      <c r="O147" s="178"/>
      <c r="P147" s="178"/>
      <c r="Q147" s="34"/>
      <c r="V147" s="15"/>
    </row>
    <row r="148" spans="2:24" ht="13.5" thickBot="1">
      <c r="B148" s="167"/>
      <c r="C148" s="94"/>
      <c r="D148" s="181"/>
      <c r="E148" s="94"/>
      <c r="F148" s="181"/>
      <c r="G148" s="94"/>
      <c r="H148" s="181"/>
      <c r="I148" s="94"/>
      <c r="J148" s="181"/>
      <c r="K148" s="94"/>
      <c r="L148" s="181"/>
      <c r="M148" s="94"/>
      <c r="N148" s="181"/>
      <c r="O148" s="181"/>
      <c r="P148" s="181"/>
      <c r="Q148" s="94"/>
      <c r="R148" s="172"/>
      <c r="V148" s="15"/>
    </row>
    <row r="149" spans="2:24">
      <c r="B149" s="167"/>
      <c r="C149" s="34"/>
      <c r="D149" s="178"/>
      <c r="E149" s="34"/>
      <c r="F149" s="178"/>
      <c r="G149" s="34"/>
      <c r="H149" s="178"/>
      <c r="I149" s="34"/>
      <c r="J149" s="178"/>
      <c r="K149" s="34"/>
      <c r="L149" s="178"/>
      <c r="M149" s="34"/>
      <c r="N149" s="178"/>
      <c r="O149" s="178"/>
      <c r="P149" s="178"/>
      <c r="Q149" s="34"/>
      <c r="V149" s="15"/>
    </row>
    <row r="150" spans="2:24">
      <c r="B150" s="167"/>
      <c r="C150" s="34"/>
      <c r="D150" s="178"/>
      <c r="E150" s="34"/>
      <c r="F150" s="178"/>
      <c r="G150" s="34"/>
      <c r="H150" s="178"/>
      <c r="I150" s="34"/>
      <c r="J150" s="178"/>
      <c r="K150" s="34"/>
      <c r="L150" s="178"/>
      <c r="M150" s="34"/>
      <c r="N150" s="178"/>
      <c r="O150" s="178"/>
      <c r="P150" s="178"/>
      <c r="Q150" s="34"/>
      <c r="V150" s="15"/>
    </row>
    <row r="151" spans="2:24" ht="15">
      <c r="B151" s="217" t="s">
        <v>110</v>
      </c>
      <c r="C151" s="34"/>
      <c r="D151" s="178"/>
      <c r="E151" s="34"/>
      <c r="F151" s="178"/>
      <c r="G151" s="34"/>
      <c r="H151" s="178"/>
      <c r="I151" s="34"/>
      <c r="J151" s="178"/>
      <c r="K151" s="34"/>
      <c r="L151" s="178"/>
      <c r="M151" s="34"/>
      <c r="N151" s="178"/>
      <c r="O151" s="178"/>
      <c r="P151" s="178"/>
      <c r="Q151" s="34"/>
      <c r="V151" s="15"/>
    </row>
    <row r="152" spans="2:24" ht="14.25">
      <c r="B152" s="216" t="s">
        <v>111</v>
      </c>
      <c r="C152" s="34"/>
      <c r="D152" s="178"/>
      <c r="E152" s="34"/>
      <c r="F152" s="178"/>
      <c r="G152" s="34"/>
      <c r="H152" s="178"/>
      <c r="I152" s="34"/>
      <c r="J152" s="178"/>
      <c r="K152" s="34"/>
      <c r="L152" s="178"/>
      <c r="M152" s="34"/>
      <c r="N152" s="178"/>
      <c r="O152" s="178"/>
      <c r="P152" s="178"/>
      <c r="Q152" s="34"/>
      <c r="V152" s="15"/>
    </row>
    <row r="153" spans="2:24" ht="14.25">
      <c r="B153" s="216" t="s">
        <v>112</v>
      </c>
      <c r="C153" s="34"/>
      <c r="D153" s="178"/>
      <c r="E153" s="34"/>
      <c r="F153" s="178"/>
      <c r="G153" s="34"/>
      <c r="H153" s="178"/>
      <c r="I153" s="34"/>
      <c r="J153" s="178"/>
      <c r="K153" s="34"/>
      <c r="L153" s="178"/>
      <c r="M153" s="34"/>
      <c r="N153" s="178"/>
      <c r="O153" s="178"/>
      <c r="P153" s="178"/>
      <c r="Q153" s="34"/>
      <c r="V153" s="15"/>
    </row>
    <row r="154" spans="2:24" ht="14.25">
      <c r="B154" s="216" t="s">
        <v>113</v>
      </c>
      <c r="C154" s="34"/>
      <c r="D154" s="178"/>
      <c r="E154" s="34"/>
      <c r="F154" s="178"/>
      <c r="G154" s="34"/>
      <c r="H154" s="178"/>
      <c r="I154" s="34"/>
      <c r="J154" s="178"/>
      <c r="K154" s="34"/>
      <c r="L154" s="178"/>
      <c r="M154" s="34"/>
      <c r="N154" s="178"/>
      <c r="O154" s="178"/>
      <c r="P154" s="178"/>
      <c r="Q154" s="34"/>
      <c r="V154" s="15"/>
    </row>
    <row r="155" spans="2:24" s="74" customFormat="1" ht="14.25">
      <c r="B155" s="216" t="s">
        <v>114</v>
      </c>
      <c r="C155"/>
      <c r="D155" s="178"/>
      <c r="E155" s="34"/>
      <c r="F155" s="178"/>
      <c r="G155" s="34"/>
      <c r="H155" s="178"/>
      <c r="I155"/>
      <c r="J155" s="164" t="s">
        <v>115</v>
      </c>
      <c r="K155" s="34"/>
      <c r="L155" s="178"/>
      <c r="M155" s="34"/>
      <c r="N155" s="178"/>
      <c r="O155" s="178"/>
      <c r="P155" s="178"/>
      <c r="Q155" s="34"/>
      <c r="R155" s="171"/>
      <c r="S155" s="205"/>
      <c r="U155" s="77"/>
      <c r="V155" s="15"/>
      <c r="X155" s="109"/>
    </row>
    <row r="156" spans="2:24">
      <c r="B156" s="167"/>
      <c r="C156" s="34"/>
      <c r="D156" s="178"/>
      <c r="E156" s="34"/>
      <c r="F156" s="178"/>
      <c r="G156" s="34"/>
      <c r="H156" s="178"/>
      <c r="I156" s="34"/>
      <c r="J156" s="178"/>
      <c r="K156" s="34"/>
      <c r="L156" s="178"/>
      <c r="M156" s="34"/>
      <c r="N156" s="178"/>
      <c r="O156" s="178"/>
      <c r="P156" s="178"/>
      <c r="Q156" s="34"/>
      <c r="V156" s="15"/>
    </row>
    <row r="157" spans="2:24">
      <c r="B157" s="218" t="s">
        <v>119</v>
      </c>
      <c r="C157" s="34"/>
      <c r="D157" s="178"/>
      <c r="E157" s="34"/>
      <c r="F157" s="178"/>
      <c r="G157" s="34"/>
      <c r="H157" s="178"/>
      <c r="I157" s="34"/>
      <c r="J157" s="178"/>
      <c r="K157" s="34"/>
      <c r="L157" s="178"/>
      <c r="M157" s="34"/>
      <c r="N157" s="178"/>
      <c r="O157" s="178"/>
      <c r="P157" s="178"/>
      <c r="Q157" s="34"/>
      <c r="V157" s="15"/>
    </row>
    <row r="158" spans="2:24">
      <c r="B158" s="218" t="s">
        <v>120</v>
      </c>
      <c r="C158" s="75"/>
      <c r="D158" s="166"/>
      <c r="E158" s="75"/>
      <c r="F158" s="166"/>
      <c r="G158" s="75"/>
      <c r="H158" s="166"/>
      <c r="I158" s="75"/>
      <c r="J158" s="166"/>
      <c r="K158" s="75"/>
      <c r="L158" s="166"/>
      <c r="M158" s="75"/>
      <c r="N158" s="166"/>
      <c r="O158" s="166"/>
      <c r="P158" s="166"/>
      <c r="Q158" s="75"/>
      <c r="R158" s="173"/>
      <c r="V158" s="15"/>
    </row>
    <row r="159" spans="2:24" ht="14.25">
      <c r="B159" s="216"/>
      <c r="C159" s="34"/>
      <c r="D159" s="178"/>
      <c r="E159" s="34"/>
      <c r="F159" s="178"/>
      <c r="G159" s="34"/>
      <c r="H159" s="178"/>
      <c r="I159" s="34"/>
      <c r="J159" s="178"/>
      <c r="K159" s="34"/>
      <c r="L159" s="178"/>
      <c r="M159" s="34"/>
      <c r="N159" s="178"/>
      <c r="O159" s="178"/>
      <c r="P159" s="178"/>
      <c r="Q159" s="34"/>
      <c r="V159" s="15"/>
    </row>
    <row r="160" spans="2:24" s="14" customFormat="1" ht="14.25">
      <c r="B160" s="216" t="s">
        <v>116</v>
      </c>
      <c r="C160"/>
      <c r="D160" s="178"/>
      <c r="E160"/>
      <c r="F160" s="178"/>
      <c r="G160"/>
      <c r="H160" s="164" t="s">
        <v>117</v>
      </c>
      <c r="I160" s="34"/>
      <c r="J160" s="178"/>
      <c r="K160" s="34"/>
      <c r="L160" s="178"/>
      <c r="M160" s="34"/>
      <c r="N160" s="178"/>
      <c r="O160" s="178"/>
      <c r="P160" s="178"/>
      <c r="Q160" s="34"/>
      <c r="R160" s="171"/>
      <c r="U160" s="47"/>
      <c r="V160" s="15"/>
      <c r="X160" s="105"/>
    </row>
    <row r="161" spans="2:253" s="4" customFormat="1">
      <c r="B161" s="167"/>
      <c r="C161" s="34"/>
      <c r="D161" s="178"/>
      <c r="E161" s="34"/>
      <c r="F161" s="178"/>
      <c r="G161" s="34"/>
      <c r="H161" s="178"/>
      <c r="I161" s="34"/>
      <c r="J161" s="178"/>
      <c r="K161" s="34"/>
      <c r="L161" s="178"/>
      <c r="M161" s="34"/>
      <c r="N161" s="178"/>
      <c r="O161" s="178"/>
      <c r="P161" s="178"/>
      <c r="Q161" s="34"/>
      <c r="R161" s="171"/>
      <c r="S161" s="83"/>
      <c r="U161" s="78"/>
      <c r="V161" s="15"/>
      <c r="X161" s="110"/>
    </row>
    <row r="162" spans="2:253" s="4" customFormat="1">
      <c r="B162" s="167"/>
      <c r="C162" s="34"/>
      <c r="D162" s="178"/>
      <c r="E162" s="34"/>
      <c r="F162" s="178"/>
      <c r="G162" s="34"/>
      <c r="H162" s="178"/>
      <c r="I162" s="34"/>
      <c r="J162" s="178"/>
      <c r="K162" s="34"/>
      <c r="L162" s="178"/>
      <c r="M162" s="34"/>
      <c r="N162" s="178"/>
      <c r="O162" s="178"/>
      <c r="P162" s="178"/>
      <c r="Q162" s="34"/>
      <c r="R162" s="171"/>
      <c r="S162" s="83"/>
      <c r="U162" s="78"/>
      <c r="V162" s="15"/>
      <c r="X162" s="110"/>
    </row>
    <row r="163" spans="2:253" s="52" customFormat="1">
      <c r="B163" s="167"/>
      <c r="C163" s="85"/>
      <c r="D163" s="182"/>
      <c r="E163" s="85"/>
      <c r="F163" s="182"/>
      <c r="G163" s="85"/>
      <c r="H163" s="182"/>
      <c r="I163" s="85"/>
      <c r="J163" s="182"/>
      <c r="K163" s="85"/>
      <c r="L163" s="182"/>
      <c r="M163" s="85"/>
      <c r="N163" s="182"/>
      <c r="O163" s="182"/>
      <c r="P163" s="182"/>
      <c r="Q163" s="85"/>
      <c r="R163" s="153"/>
      <c r="S163" s="84"/>
      <c r="U163" s="79"/>
      <c r="V163" s="15"/>
      <c r="X163" s="103"/>
    </row>
    <row r="164" spans="2:253" s="52" customFormat="1">
      <c r="B164" s="219" t="s">
        <v>118</v>
      </c>
      <c r="C164" s="81"/>
      <c r="D164" s="183"/>
      <c r="E164" s="81"/>
      <c r="F164" s="183"/>
      <c r="G164" s="81"/>
      <c r="H164" s="183"/>
      <c r="I164" s="81"/>
      <c r="J164" s="183"/>
      <c r="K164" s="81"/>
      <c r="L164" s="183"/>
      <c r="M164" s="81"/>
      <c r="N164" s="183"/>
      <c r="O164" s="183"/>
      <c r="P164" s="183"/>
      <c r="Q164" s="81"/>
      <c r="R164" s="174"/>
      <c r="S164" s="84"/>
      <c r="U164" s="79"/>
      <c r="V164" s="15"/>
      <c r="X164" s="103"/>
    </row>
    <row r="165" spans="2:253" s="52" customFormat="1">
      <c r="B165" s="219"/>
      <c r="C165" s="82"/>
      <c r="D165" s="73"/>
      <c r="E165" s="82"/>
      <c r="F165" s="73"/>
      <c r="G165" s="82"/>
      <c r="H165" s="73"/>
      <c r="I165" s="82"/>
      <c r="J165" s="73"/>
      <c r="K165" s="82"/>
      <c r="L165" s="73"/>
      <c r="M165" s="82"/>
      <c r="N165" s="73"/>
      <c r="O165" s="73"/>
      <c r="P165" s="73"/>
      <c r="Q165" s="82"/>
      <c r="R165" s="153"/>
      <c r="S165" s="84"/>
      <c r="U165" s="79"/>
      <c r="V165" s="15"/>
      <c r="X165" s="103"/>
    </row>
    <row r="166" spans="2:253" s="52" customFormat="1">
      <c r="B166" s="57" t="s">
        <v>121</v>
      </c>
      <c r="C166" s="84"/>
      <c r="D166" s="57"/>
      <c r="E166" s="55"/>
      <c r="F166" s="57"/>
      <c r="G166" s="55"/>
      <c r="H166" s="57"/>
      <c r="I166" s="55"/>
      <c r="J166" s="57"/>
      <c r="K166" s="55"/>
      <c r="L166" s="57"/>
      <c r="M166" s="55"/>
      <c r="N166" s="57"/>
      <c r="O166" s="57"/>
      <c r="P166" s="57"/>
      <c r="Q166" s="55"/>
      <c r="R166" s="153"/>
      <c r="S166" s="84"/>
      <c r="U166" s="79"/>
      <c r="V166" s="15"/>
      <c r="X166" s="103"/>
    </row>
    <row r="167" spans="2:253">
      <c r="B167" s="57"/>
      <c r="C167" s="84"/>
      <c r="D167" s="57"/>
      <c r="E167" s="55"/>
      <c r="F167" s="57"/>
      <c r="G167" s="55"/>
      <c r="H167" s="57"/>
      <c r="I167" s="55"/>
      <c r="J167" s="57"/>
      <c r="K167" s="55"/>
      <c r="L167" s="57"/>
      <c r="M167" s="55"/>
      <c r="N167" s="57"/>
      <c r="O167" s="57"/>
      <c r="P167" s="57"/>
      <c r="Q167" s="55"/>
      <c r="R167" s="153"/>
      <c r="V167" s="15"/>
    </row>
    <row r="168" spans="2:253">
      <c r="B168" s="57"/>
      <c r="C168" s="84"/>
      <c r="D168" s="57"/>
      <c r="E168" s="55"/>
      <c r="F168" s="57"/>
      <c r="G168" s="55"/>
      <c r="H168" s="57"/>
      <c r="I168" s="55"/>
      <c r="J168" s="57"/>
      <c r="K168" s="55"/>
      <c r="L168" s="57"/>
      <c r="M168" s="55"/>
      <c r="N168" s="57"/>
      <c r="O168" s="57"/>
      <c r="P168" s="57"/>
      <c r="Q168" s="55"/>
      <c r="R168" s="153"/>
      <c r="V168" s="15"/>
    </row>
    <row r="169" spans="2:253">
      <c r="B169" s="220" t="s">
        <v>122</v>
      </c>
      <c r="C169" s="53"/>
      <c r="D169" s="58"/>
      <c r="E169" s="53"/>
      <c r="F169" s="57"/>
      <c r="G169" s="55" t="s">
        <v>123</v>
      </c>
      <c r="H169" s="57"/>
      <c r="I169" s="55"/>
      <c r="J169" s="57"/>
      <c r="K169" s="55"/>
      <c r="L169" s="58"/>
      <c r="M169" s="53"/>
      <c r="N169" s="58"/>
      <c r="O169" s="58"/>
      <c r="P169" s="58"/>
      <c r="Q169" s="53"/>
      <c r="R169" s="175"/>
    </row>
    <row r="170" spans="2:253">
      <c r="B170" s="221"/>
      <c r="C170" s="85"/>
      <c r="D170" s="182"/>
      <c r="E170" s="85"/>
      <c r="F170" s="182"/>
      <c r="G170" s="85"/>
      <c r="H170" s="182"/>
      <c r="I170" s="85"/>
      <c r="J170" s="182"/>
      <c r="K170" s="85"/>
      <c r="L170" s="182"/>
      <c r="M170" s="85"/>
      <c r="N170" s="182"/>
      <c r="O170" s="182"/>
      <c r="P170" s="182"/>
      <c r="Q170" s="85"/>
      <c r="R170" s="153"/>
    </row>
    <row r="171" spans="2:253">
      <c r="B171" s="220"/>
      <c r="C171" s="76"/>
      <c r="D171" s="180"/>
      <c r="E171" s="76"/>
      <c r="F171" s="180"/>
      <c r="G171" s="76"/>
      <c r="H171" s="180"/>
      <c r="I171" s="76"/>
      <c r="J171" s="180"/>
      <c r="K171" s="76"/>
      <c r="L171" s="180"/>
      <c r="M171" s="76"/>
      <c r="N171" s="180"/>
      <c r="O171" s="180"/>
      <c r="P171" s="180"/>
      <c r="Q171" s="76"/>
      <c r="R171" s="175"/>
    </row>
    <row r="172" spans="2:253" s="171" customFormat="1">
      <c r="B172" s="168"/>
      <c r="C172" s="34"/>
      <c r="D172" s="178"/>
      <c r="E172" s="34"/>
      <c r="F172" s="178"/>
      <c r="G172" s="34"/>
      <c r="H172" s="178"/>
      <c r="I172" s="34"/>
      <c r="J172" s="178"/>
      <c r="K172" s="34"/>
      <c r="L172" s="178"/>
      <c r="M172" s="34"/>
      <c r="N172" s="178"/>
      <c r="O172" s="178"/>
      <c r="P172" s="178"/>
      <c r="Q172" s="34"/>
      <c r="S172" s="14"/>
      <c r="T172"/>
      <c r="U172" s="48"/>
      <c r="V172" s="46"/>
      <c r="W172"/>
      <c r="X172" s="103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</row>
    <row r="173" spans="2:253" s="171" customFormat="1">
      <c r="B173" s="167"/>
      <c r="C173" s="34"/>
      <c r="D173" s="178"/>
      <c r="E173" s="34"/>
      <c r="F173" s="178"/>
      <c r="G173" s="34"/>
      <c r="H173" s="178"/>
      <c r="I173" s="34"/>
      <c r="J173" s="178"/>
      <c r="K173" s="34"/>
      <c r="L173" s="178"/>
      <c r="M173" s="34"/>
      <c r="N173" s="178"/>
      <c r="O173" s="178"/>
      <c r="P173" s="178"/>
      <c r="Q173" s="34"/>
      <c r="S173" s="14"/>
      <c r="T173"/>
      <c r="U173" s="48"/>
      <c r="V173" s="46"/>
      <c r="W173"/>
      <c r="X173" s="10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</row>
  </sheetData>
  <mergeCells count="7">
    <mergeCell ref="B119:R119"/>
    <mergeCell ref="O1:R3"/>
    <mergeCell ref="B7:B8"/>
    <mergeCell ref="T8:V8"/>
    <mergeCell ref="B54:B55"/>
    <mergeCell ref="B89:Q89"/>
    <mergeCell ref="B98:Q98"/>
  </mergeCells>
  <pageMargins left="0.43307086614173229" right="3.937007874015748E-2" top="0.55118110236220474" bottom="0.15748031496062992" header="0.31496062992125984" footer="0.31496062992125984"/>
  <pageSetup paperSize="9" orientation="portrait" r:id="rId1"/>
  <headerFooter alignWithMargins="0"/>
  <rowBreaks count="1" manualBreakCount="1">
    <brk id="115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skabelon</vt:lpstr>
      <vt:lpstr>diff.</vt:lpstr>
      <vt:lpstr>grundpriser</vt:lpstr>
      <vt:lpstr>notering</vt:lpstr>
      <vt:lpstr>kort notering</vt:lpstr>
      <vt:lpstr>'kort notering'!Udskriftsområde</vt:lpstr>
      <vt:lpstr>notering!Udskriftsområde</vt:lpstr>
    </vt:vector>
  </TitlesOfParts>
  <Company>Ukendt 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Jensen</dc:creator>
  <cp:lastModifiedBy>Martin S. Høgh</cp:lastModifiedBy>
  <cp:lastPrinted>2019-07-17T09:35:28Z</cp:lastPrinted>
  <dcterms:created xsi:type="dcterms:W3CDTF">2001-06-04T09:51:39Z</dcterms:created>
  <dcterms:modified xsi:type="dcterms:W3CDTF">2019-07-25T14:30:03Z</dcterms:modified>
</cp:coreProperties>
</file>